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mcova\Documents\VÝBĚROVÉ ŘÍZENÍ\2020\Stavební úpravy povrchu budova E\"/>
    </mc:Choice>
  </mc:AlternateContent>
  <bookViews>
    <workbookView xWindow="0" yWindow="0" windowWidth="28800" windowHeight="10272"/>
  </bookViews>
  <sheets>
    <sheet name="Rekapitulace stavby" sheetId="1" r:id="rId1"/>
    <sheet name="01 - Stavební práce" sheetId="2" r:id="rId2"/>
    <sheet name="02 - Ochrana před bleskem" sheetId="3" r:id="rId3"/>
    <sheet name="03 - Vzduchotechnika" sheetId="4" r:id="rId4"/>
    <sheet name="04 - Plyn" sheetId="5" r:id="rId5"/>
    <sheet name="05 - Ostatní a vedlejší n..." sheetId="6" r:id="rId6"/>
  </sheets>
  <definedNames>
    <definedName name="_xlnm._FilterDatabase" localSheetId="1" hidden="1">'01 - Stavební práce'!$C$142:$K$524</definedName>
    <definedName name="_xlnm._FilterDatabase" localSheetId="2" hidden="1">'02 - Ochrana před bleskem'!$C$128:$K$163</definedName>
    <definedName name="_xlnm._FilterDatabase" localSheetId="3" hidden="1">'03 - Vzduchotechnika'!$C$130:$K$195</definedName>
    <definedName name="_xlnm._FilterDatabase" localSheetId="4" hidden="1">'04 - Plyn'!$C$128:$K$153</definedName>
    <definedName name="_xlnm._FilterDatabase" localSheetId="5" hidden="1">'05 - Ostatní a vedlejší n...'!$C$128:$K$153</definedName>
    <definedName name="_xlnm.Print_Titles" localSheetId="1">'01 - Stavební práce'!$142:$142</definedName>
    <definedName name="_xlnm.Print_Titles" localSheetId="2">'02 - Ochrana před bleskem'!$128:$128</definedName>
    <definedName name="_xlnm.Print_Titles" localSheetId="3">'03 - Vzduchotechnika'!$130:$130</definedName>
    <definedName name="_xlnm.Print_Titles" localSheetId="4">'04 - Plyn'!$128:$128</definedName>
    <definedName name="_xlnm.Print_Titles" localSheetId="5">'05 - Ostatní a vedlejší n...'!$128:$128</definedName>
    <definedName name="_xlnm.Print_Titles" localSheetId="0">'Rekapitulace stavby'!$92:$92</definedName>
    <definedName name="_xlnm.Print_Area" localSheetId="1">'01 - Stavební práce'!$C$4:$J$76,'01 - Stavební práce'!$C$82:$J$124,'01 - Stavební práce'!$C$130:$K$524</definedName>
    <definedName name="_xlnm.Print_Area" localSheetId="2">'02 - Ochrana před bleskem'!$C$4:$J$76,'02 - Ochrana před bleskem'!$C$82:$J$110,'02 - Ochrana před bleskem'!$C$116:$K$163</definedName>
    <definedName name="_xlnm.Print_Area" localSheetId="3">'03 - Vzduchotechnika'!$C$4:$J$76,'03 - Vzduchotechnika'!$C$82:$J$112,'03 - Vzduchotechnika'!$C$118:$K$195</definedName>
    <definedName name="_xlnm.Print_Area" localSheetId="4">'04 - Plyn'!$C$4:$J$76,'04 - Plyn'!$C$82:$J$110,'04 - Plyn'!$C$116:$K$153</definedName>
    <definedName name="_xlnm.Print_Area" localSheetId="5">'05 - Ostatní a vedlejší n...'!$C$4:$J$76,'05 - Ostatní a vedlejší n...'!$C$82:$J$110,'05 - Ostatní a vedlejší n...'!$C$116:$K$153</definedName>
    <definedName name="_xlnm.Print_Area" localSheetId="0">'Rekapitulace stavby'!$D$4:$AO$76,'Rekapitulace stavby'!$C$82:$AQ$107</definedName>
  </definedNames>
  <calcPr calcId="162913" refMode="R1C1"/>
</workbook>
</file>

<file path=xl/calcChain.xml><?xml version="1.0" encoding="utf-8"?>
<calcChain xmlns="http://schemas.openxmlformats.org/spreadsheetml/2006/main">
  <c r="J39" i="6" l="1"/>
  <c r="J38" i="6"/>
  <c r="AY99" i="1"/>
  <c r="J37" i="6"/>
  <c r="AX99" i="1" s="1"/>
  <c r="BI153" i="6"/>
  <c r="BH153" i="6"/>
  <c r="BG153" i="6"/>
  <c r="BF153" i="6"/>
  <c r="BK153" i="6"/>
  <c r="J153" i="6" s="1"/>
  <c r="BE153" i="6" s="1"/>
  <c r="BI152" i="6"/>
  <c r="BH152" i="6"/>
  <c r="BG152" i="6"/>
  <c r="BF152" i="6"/>
  <c r="BK152" i="6"/>
  <c r="J152" i="6"/>
  <c r="BE152" i="6"/>
  <c r="BI151" i="6"/>
  <c r="BH151" i="6"/>
  <c r="BG151" i="6"/>
  <c r="BF151" i="6"/>
  <c r="BK151" i="6"/>
  <c r="J151" i="6" s="1"/>
  <c r="BE151" i="6" s="1"/>
  <c r="BI150" i="6"/>
  <c r="BH150" i="6"/>
  <c r="BG150" i="6"/>
  <c r="BF150" i="6"/>
  <c r="BK150" i="6"/>
  <c r="J150" i="6"/>
  <c r="BE150" i="6" s="1"/>
  <c r="BI149" i="6"/>
  <c r="BH149" i="6"/>
  <c r="BG149" i="6"/>
  <c r="BF149" i="6"/>
  <c r="BK149" i="6"/>
  <c r="J149" i="6"/>
  <c r="BE149" i="6"/>
  <c r="BI148" i="6"/>
  <c r="BH148" i="6"/>
  <c r="BG148" i="6"/>
  <c r="BF148" i="6"/>
  <c r="BK148" i="6"/>
  <c r="J148" i="6"/>
  <c r="BE148" i="6"/>
  <c r="BI147" i="6"/>
  <c r="BH147" i="6"/>
  <c r="BG147" i="6"/>
  <c r="BF147" i="6"/>
  <c r="BK147" i="6"/>
  <c r="J147" i="6" s="1"/>
  <c r="BE147" i="6" s="1"/>
  <c r="BI146" i="6"/>
  <c r="BH146" i="6"/>
  <c r="BG146" i="6"/>
  <c r="BF146" i="6"/>
  <c r="BK146" i="6"/>
  <c r="J146" i="6"/>
  <c r="BE146" i="6" s="1"/>
  <c r="BI145" i="6"/>
  <c r="BH145" i="6"/>
  <c r="BG145" i="6"/>
  <c r="BF145" i="6"/>
  <c r="BK145" i="6"/>
  <c r="J145" i="6"/>
  <c r="BE145" i="6"/>
  <c r="BI144" i="6"/>
  <c r="BH144" i="6"/>
  <c r="BG144" i="6"/>
  <c r="BF144" i="6"/>
  <c r="BK144" i="6"/>
  <c r="J144" i="6" s="1"/>
  <c r="BE144" i="6" s="1"/>
  <c r="BI143" i="6"/>
  <c r="BH143" i="6"/>
  <c r="BG143" i="6"/>
  <c r="BF143" i="6"/>
  <c r="BK143" i="6"/>
  <c r="J143" i="6" s="1"/>
  <c r="BE143" i="6" s="1"/>
  <c r="BI142" i="6"/>
  <c r="BH142" i="6"/>
  <c r="BG142" i="6"/>
  <c r="BF142" i="6"/>
  <c r="BK142" i="6"/>
  <c r="J142" i="6"/>
  <c r="BE142" i="6" s="1"/>
  <c r="BI141" i="6"/>
  <c r="BH141" i="6"/>
  <c r="BG141" i="6"/>
  <c r="BF141" i="6"/>
  <c r="BK141" i="6"/>
  <c r="J141" i="6" s="1"/>
  <c r="BE141" i="6" s="1"/>
  <c r="BI140" i="6"/>
  <c r="BH140" i="6"/>
  <c r="BG140" i="6"/>
  <c r="BF140" i="6"/>
  <c r="BK140" i="6"/>
  <c r="J140" i="6" s="1"/>
  <c r="BE140" i="6" s="1"/>
  <c r="BI139" i="6"/>
  <c r="BH139" i="6"/>
  <c r="BG139" i="6"/>
  <c r="BF139" i="6"/>
  <c r="BK139" i="6"/>
  <c r="J139" i="6" s="1"/>
  <c r="BE139" i="6" s="1"/>
  <c r="BI138" i="6"/>
  <c r="BH138" i="6"/>
  <c r="BG138" i="6"/>
  <c r="BF138" i="6"/>
  <c r="BK138" i="6"/>
  <c r="J138" i="6"/>
  <c r="BE138" i="6" s="1"/>
  <c r="BI137" i="6"/>
  <c r="BH137" i="6"/>
  <c r="BG137" i="6"/>
  <c r="BF137" i="6"/>
  <c r="BK137" i="6"/>
  <c r="J137" i="6" s="1"/>
  <c r="BE137" i="6" s="1"/>
  <c r="BI136" i="6"/>
  <c r="BH136" i="6"/>
  <c r="BG136" i="6"/>
  <c r="BF136" i="6"/>
  <c r="BK136" i="6"/>
  <c r="J136" i="6"/>
  <c r="BE136" i="6"/>
  <c r="BI135" i="6"/>
  <c r="BH135" i="6"/>
  <c r="BG135" i="6"/>
  <c r="BF135" i="6"/>
  <c r="BK135" i="6"/>
  <c r="J135" i="6" s="1"/>
  <c r="BE135" i="6" s="1"/>
  <c r="BI134" i="6"/>
  <c r="BH134" i="6"/>
  <c r="BG134" i="6"/>
  <c r="BF134" i="6"/>
  <c r="BK134" i="6"/>
  <c r="J134" i="6"/>
  <c r="BE134" i="6" s="1"/>
  <c r="BI132" i="6"/>
  <c r="BH132" i="6"/>
  <c r="BG132" i="6"/>
  <c r="BF132" i="6"/>
  <c r="T132" i="6"/>
  <c r="T131" i="6" s="1"/>
  <c r="T130" i="6" s="1"/>
  <c r="T129" i="6" s="1"/>
  <c r="R132" i="6"/>
  <c r="R131" i="6" s="1"/>
  <c r="R130" i="6" s="1"/>
  <c r="R129" i="6" s="1"/>
  <c r="P132" i="6"/>
  <c r="P131" i="6" s="1"/>
  <c r="P130" i="6" s="1"/>
  <c r="P129" i="6" s="1"/>
  <c r="AU99" i="1" s="1"/>
  <c r="J126" i="6"/>
  <c r="J125" i="6"/>
  <c r="F125" i="6"/>
  <c r="F123" i="6"/>
  <c r="E121" i="6"/>
  <c r="BI108" i="6"/>
  <c r="BH108" i="6"/>
  <c r="BG108" i="6"/>
  <c r="BF108" i="6"/>
  <c r="BI107" i="6"/>
  <c r="BH107" i="6"/>
  <c r="BG107" i="6"/>
  <c r="BF107" i="6"/>
  <c r="BE107" i="6"/>
  <c r="BI106" i="6"/>
  <c r="BH106" i="6"/>
  <c r="BG106" i="6"/>
  <c r="BF106" i="6"/>
  <c r="BE106" i="6"/>
  <c r="BI105" i="6"/>
  <c r="BH105" i="6"/>
  <c r="BG105" i="6"/>
  <c r="BF105" i="6"/>
  <c r="BE105" i="6"/>
  <c r="BI104" i="6"/>
  <c r="BH104" i="6"/>
  <c r="BG104" i="6"/>
  <c r="BF104" i="6"/>
  <c r="BE104" i="6"/>
  <c r="BI103" i="6"/>
  <c r="BH103" i="6"/>
  <c r="BG103" i="6"/>
  <c r="BF103" i="6"/>
  <c r="BE103" i="6"/>
  <c r="J92" i="6"/>
  <c r="J91" i="6"/>
  <c r="F91" i="6"/>
  <c r="F89" i="6"/>
  <c r="E87" i="6"/>
  <c r="J18" i="6"/>
  <c r="E18" i="6"/>
  <c r="F126" i="6"/>
  <c r="J17" i="6"/>
  <c r="J12" i="6"/>
  <c r="J123" i="6" s="1"/>
  <c r="E7" i="6"/>
  <c r="E119" i="6" s="1"/>
  <c r="J39" i="5"/>
  <c r="J38" i="5"/>
  <c r="AY98" i="1"/>
  <c r="J37" i="5"/>
  <c r="AX98" i="1" s="1"/>
  <c r="BI153" i="5"/>
  <c r="BH153" i="5"/>
  <c r="BG153" i="5"/>
  <c r="BF153" i="5"/>
  <c r="BK153" i="5"/>
  <c r="J153" i="5"/>
  <c r="BE153" i="5" s="1"/>
  <c r="BI152" i="5"/>
  <c r="BH152" i="5"/>
  <c r="BG152" i="5"/>
  <c r="BF152" i="5"/>
  <c r="BK152" i="5"/>
  <c r="J152" i="5"/>
  <c r="BE152" i="5"/>
  <c r="BI151" i="5"/>
  <c r="BH151" i="5"/>
  <c r="BG151" i="5"/>
  <c r="BF151" i="5"/>
  <c r="BK151" i="5"/>
  <c r="J151" i="5" s="1"/>
  <c r="BE151" i="5" s="1"/>
  <c r="BI150" i="5"/>
  <c r="BH150" i="5"/>
  <c r="BG150" i="5"/>
  <c r="BF150" i="5"/>
  <c r="BK150" i="5"/>
  <c r="J150" i="5" s="1"/>
  <c r="BE150" i="5" s="1"/>
  <c r="BI149" i="5"/>
  <c r="BH149" i="5"/>
  <c r="BG149" i="5"/>
  <c r="BF149" i="5"/>
  <c r="BK149" i="5"/>
  <c r="J149" i="5"/>
  <c r="BE149" i="5" s="1"/>
  <c r="BI148" i="5"/>
  <c r="BH148" i="5"/>
  <c r="BG148" i="5"/>
  <c r="BF148" i="5"/>
  <c r="BK148" i="5"/>
  <c r="J148" i="5" s="1"/>
  <c r="BE148" i="5" s="1"/>
  <c r="BI147" i="5"/>
  <c r="BH147" i="5"/>
  <c r="BG147" i="5"/>
  <c r="BF147" i="5"/>
  <c r="BK147" i="5"/>
  <c r="J147" i="5" s="1"/>
  <c r="BE147" i="5" s="1"/>
  <c r="BI146" i="5"/>
  <c r="BH146" i="5"/>
  <c r="BG146" i="5"/>
  <c r="BF146" i="5"/>
  <c r="BK146" i="5"/>
  <c r="J146" i="5" s="1"/>
  <c r="BE146" i="5" s="1"/>
  <c r="BI145" i="5"/>
  <c r="BH145" i="5"/>
  <c r="BG145" i="5"/>
  <c r="BF145" i="5"/>
  <c r="BK145" i="5"/>
  <c r="J145" i="5"/>
  <c r="BE145" i="5" s="1"/>
  <c r="BI144" i="5"/>
  <c r="BH144" i="5"/>
  <c r="BG144" i="5"/>
  <c r="BF144" i="5"/>
  <c r="BK144" i="5"/>
  <c r="J144" i="5" s="1"/>
  <c r="BE144" i="5" s="1"/>
  <c r="BI143" i="5"/>
  <c r="BH143" i="5"/>
  <c r="BG143" i="5"/>
  <c r="BF143" i="5"/>
  <c r="BK143" i="5"/>
  <c r="J143" i="5" s="1"/>
  <c r="BE143" i="5" s="1"/>
  <c r="BI142" i="5"/>
  <c r="BH142" i="5"/>
  <c r="BG142" i="5"/>
  <c r="BF142" i="5"/>
  <c r="BK142" i="5"/>
  <c r="J142" i="5" s="1"/>
  <c r="BE142" i="5" s="1"/>
  <c r="BI141" i="5"/>
  <c r="BH141" i="5"/>
  <c r="BG141" i="5"/>
  <c r="BF141" i="5"/>
  <c r="BK141" i="5"/>
  <c r="J141" i="5"/>
  <c r="BE141" i="5" s="1"/>
  <c r="BI140" i="5"/>
  <c r="BH140" i="5"/>
  <c r="BG140" i="5"/>
  <c r="BF140" i="5"/>
  <c r="BK140" i="5"/>
  <c r="J140" i="5" s="1"/>
  <c r="BE140" i="5" s="1"/>
  <c r="BI139" i="5"/>
  <c r="BH139" i="5"/>
  <c r="BG139" i="5"/>
  <c r="BF139" i="5"/>
  <c r="BK139" i="5"/>
  <c r="J139" i="5" s="1"/>
  <c r="BE139" i="5" s="1"/>
  <c r="BI138" i="5"/>
  <c r="BH138" i="5"/>
  <c r="BG138" i="5"/>
  <c r="BF138" i="5"/>
  <c r="BK138" i="5"/>
  <c r="J138" i="5" s="1"/>
  <c r="BE138" i="5" s="1"/>
  <c r="BI137" i="5"/>
  <c r="BH137" i="5"/>
  <c r="BG137" i="5"/>
  <c r="BF137" i="5"/>
  <c r="BK137" i="5"/>
  <c r="J137" i="5"/>
  <c r="BE137" i="5" s="1"/>
  <c r="BI136" i="5"/>
  <c r="BH136" i="5"/>
  <c r="BG136" i="5"/>
  <c r="BF136" i="5"/>
  <c r="BK136" i="5"/>
  <c r="J136" i="5" s="1"/>
  <c r="BE136" i="5" s="1"/>
  <c r="BI135" i="5"/>
  <c r="BH135" i="5"/>
  <c r="BG135" i="5"/>
  <c r="BF135" i="5"/>
  <c r="BK135" i="5"/>
  <c r="J135" i="5" s="1"/>
  <c r="BE135" i="5" s="1"/>
  <c r="BI134" i="5"/>
  <c r="BH134" i="5"/>
  <c r="BG134" i="5"/>
  <c r="BF134" i="5"/>
  <c r="BK134" i="5"/>
  <c r="J134" i="5" s="1"/>
  <c r="BE134" i="5" s="1"/>
  <c r="BI132" i="5"/>
  <c r="BH132" i="5"/>
  <c r="BG132" i="5"/>
  <c r="BF132" i="5"/>
  <c r="T132" i="5"/>
  <c r="T131" i="5"/>
  <c r="T130" i="5" s="1"/>
  <c r="T129" i="5" s="1"/>
  <c r="R132" i="5"/>
  <c r="R131" i="5"/>
  <c r="R130" i="5" s="1"/>
  <c r="R129" i="5" s="1"/>
  <c r="P132" i="5"/>
  <c r="P131" i="5"/>
  <c r="P130" i="5" s="1"/>
  <c r="P129" i="5" s="1"/>
  <c r="AU98" i="1" s="1"/>
  <c r="J126" i="5"/>
  <c r="J125" i="5"/>
  <c r="F125" i="5"/>
  <c r="F123" i="5"/>
  <c r="E121" i="5"/>
  <c r="BI108" i="5"/>
  <c r="BH108" i="5"/>
  <c r="BG108" i="5"/>
  <c r="BF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BI103" i="5"/>
  <c r="BH103" i="5"/>
  <c r="BG103" i="5"/>
  <c r="BF103" i="5"/>
  <c r="BE103" i="5"/>
  <c r="J92" i="5"/>
  <c r="J91" i="5"/>
  <c r="F91" i="5"/>
  <c r="F89" i="5"/>
  <c r="E87" i="5"/>
  <c r="J18" i="5"/>
  <c r="E18" i="5"/>
  <c r="F92" i="5" s="1"/>
  <c r="J17" i="5"/>
  <c r="J12" i="5"/>
  <c r="J123" i="5"/>
  <c r="E7" i="5"/>
  <c r="E119" i="5" s="1"/>
  <c r="J39" i="4"/>
  <c r="J38" i="4"/>
  <c r="AY97" i="1" s="1"/>
  <c r="J37" i="4"/>
  <c r="AX97" i="1"/>
  <c r="BI195" i="4"/>
  <c r="BH195" i="4"/>
  <c r="BG195" i="4"/>
  <c r="BF195" i="4"/>
  <c r="BK195" i="4"/>
  <c r="J195" i="4" s="1"/>
  <c r="BE195" i="4" s="1"/>
  <c r="BI194" i="4"/>
  <c r="BH194" i="4"/>
  <c r="BG194" i="4"/>
  <c r="BF194" i="4"/>
  <c r="BK194" i="4"/>
  <c r="J194" i="4" s="1"/>
  <c r="BE194" i="4" s="1"/>
  <c r="BI193" i="4"/>
  <c r="BH193" i="4"/>
  <c r="BG193" i="4"/>
  <c r="BF193" i="4"/>
  <c r="BK193" i="4"/>
  <c r="J193" i="4" s="1"/>
  <c r="BE193" i="4" s="1"/>
  <c r="BI192" i="4"/>
  <c r="BH192" i="4"/>
  <c r="BG192" i="4"/>
  <c r="BF192" i="4"/>
  <c r="BK192" i="4"/>
  <c r="J192" i="4"/>
  <c r="BE192" i="4"/>
  <c r="BI191" i="4"/>
  <c r="BH191" i="4"/>
  <c r="BG191" i="4"/>
  <c r="BF191" i="4"/>
  <c r="BK191" i="4"/>
  <c r="J191" i="4" s="1"/>
  <c r="BE191" i="4" s="1"/>
  <c r="BI190" i="4"/>
  <c r="BH190" i="4"/>
  <c r="BG190" i="4"/>
  <c r="BF190" i="4"/>
  <c r="BK190" i="4"/>
  <c r="J190" i="4"/>
  <c r="BE190" i="4" s="1"/>
  <c r="BI189" i="4"/>
  <c r="BH189" i="4"/>
  <c r="BG189" i="4"/>
  <c r="BF189" i="4"/>
  <c r="BK189" i="4"/>
  <c r="J189" i="4" s="1"/>
  <c r="BE189" i="4" s="1"/>
  <c r="BI188" i="4"/>
  <c r="BH188" i="4"/>
  <c r="BG188" i="4"/>
  <c r="BF188" i="4"/>
  <c r="BK188" i="4"/>
  <c r="J188" i="4"/>
  <c r="BE188" i="4"/>
  <c r="BI187" i="4"/>
  <c r="BH187" i="4"/>
  <c r="BG187" i="4"/>
  <c r="BF187" i="4"/>
  <c r="BK187" i="4"/>
  <c r="J187" i="4" s="1"/>
  <c r="BE187" i="4" s="1"/>
  <c r="BI186" i="4"/>
  <c r="BH186" i="4"/>
  <c r="BG186" i="4"/>
  <c r="BF186" i="4"/>
  <c r="BK186" i="4"/>
  <c r="J186" i="4"/>
  <c r="BE186" i="4" s="1"/>
  <c r="BI185" i="4"/>
  <c r="BH185" i="4"/>
  <c r="BG185" i="4"/>
  <c r="BF185" i="4"/>
  <c r="BK185" i="4"/>
  <c r="J185" i="4" s="1"/>
  <c r="BE185" i="4" s="1"/>
  <c r="BI184" i="4"/>
  <c r="BH184" i="4"/>
  <c r="BG184" i="4"/>
  <c r="BF184" i="4"/>
  <c r="BK184" i="4"/>
  <c r="J184" i="4" s="1"/>
  <c r="BE184" i="4" s="1"/>
  <c r="BI183" i="4"/>
  <c r="BH183" i="4"/>
  <c r="BG183" i="4"/>
  <c r="BF183" i="4"/>
  <c r="BK183" i="4"/>
  <c r="J183" i="4" s="1"/>
  <c r="BE183" i="4" s="1"/>
  <c r="BI182" i="4"/>
  <c r="BH182" i="4"/>
  <c r="BG182" i="4"/>
  <c r="BF182" i="4"/>
  <c r="BK182" i="4"/>
  <c r="J182" i="4"/>
  <c r="BE182" i="4" s="1"/>
  <c r="BI181" i="4"/>
  <c r="BH181" i="4"/>
  <c r="BG181" i="4"/>
  <c r="BF181" i="4"/>
  <c r="BK181" i="4"/>
  <c r="J181" i="4" s="1"/>
  <c r="BE181" i="4" s="1"/>
  <c r="BI180" i="4"/>
  <c r="BH180" i="4"/>
  <c r="BG180" i="4"/>
  <c r="BF180" i="4"/>
  <c r="BK180" i="4"/>
  <c r="J180" i="4" s="1"/>
  <c r="BE180" i="4" s="1"/>
  <c r="BI179" i="4"/>
  <c r="BH179" i="4"/>
  <c r="BG179" i="4"/>
  <c r="BF179" i="4"/>
  <c r="BK179" i="4"/>
  <c r="J179" i="4" s="1"/>
  <c r="BE179" i="4" s="1"/>
  <c r="BI178" i="4"/>
  <c r="BH178" i="4"/>
  <c r="BG178" i="4"/>
  <c r="BF178" i="4"/>
  <c r="BK178" i="4"/>
  <c r="J178" i="4"/>
  <c r="BE178" i="4" s="1"/>
  <c r="BI177" i="4"/>
  <c r="BH177" i="4"/>
  <c r="BG177" i="4"/>
  <c r="BF177" i="4"/>
  <c r="BK177" i="4"/>
  <c r="J177" i="4" s="1"/>
  <c r="BE177" i="4" s="1"/>
  <c r="BI176" i="4"/>
  <c r="BH176" i="4"/>
  <c r="BG176" i="4"/>
  <c r="BF176" i="4"/>
  <c r="BK176" i="4"/>
  <c r="J176" i="4" s="1"/>
  <c r="BE176" i="4" s="1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R169" i="4"/>
  <c r="P169" i="4"/>
  <c r="BI166" i="4"/>
  <c r="BH166" i="4"/>
  <c r="BG166" i="4"/>
  <c r="BF166" i="4"/>
  <c r="T166" i="4"/>
  <c r="R166" i="4"/>
  <c r="P166" i="4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6" i="4"/>
  <c r="BH156" i="4"/>
  <c r="BG156" i="4"/>
  <c r="BF156" i="4"/>
  <c r="T156" i="4"/>
  <c r="R156" i="4"/>
  <c r="P156" i="4"/>
  <c r="BI153" i="4"/>
  <c r="BH153" i="4"/>
  <c r="BG153" i="4"/>
  <c r="BF153" i="4"/>
  <c r="T153" i="4"/>
  <c r="R153" i="4"/>
  <c r="P153" i="4"/>
  <c r="BI150" i="4"/>
  <c r="BH150" i="4"/>
  <c r="BG150" i="4"/>
  <c r="BF150" i="4"/>
  <c r="T150" i="4"/>
  <c r="R150" i="4"/>
  <c r="P150" i="4"/>
  <c r="BI147" i="4"/>
  <c r="BH147" i="4"/>
  <c r="BG147" i="4"/>
  <c r="BF147" i="4"/>
  <c r="T147" i="4"/>
  <c r="R147" i="4"/>
  <c r="P147" i="4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R137" i="4"/>
  <c r="P137" i="4"/>
  <c r="BI134" i="4"/>
  <c r="BH134" i="4"/>
  <c r="BG134" i="4"/>
  <c r="BF134" i="4"/>
  <c r="T134" i="4"/>
  <c r="R134" i="4"/>
  <c r="P134" i="4"/>
  <c r="J128" i="4"/>
  <c r="J127" i="4"/>
  <c r="F127" i="4"/>
  <c r="F125" i="4"/>
  <c r="E123" i="4"/>
  <c r="BI110" i="4"/>
  <c r="BH110" i="4"/>
  <c r="BG110" i="4"/>
  <c r="BF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J92" i="4"/>
  <c r="J91" i="4"/>
  <c r="F91" i="4"/>
  <c r="F89" i="4"/>
  <c r="E87" i="4"/>
  <c r="J18" i="4"/>
  <c r="E18" i="4"/>
  <c r="F92" i="4"/>
  <c r="J17" i="4"/>
  <c r="J12" i="4"/>
  <c r="J89" i="4"/>
  <c r="E7" i="4"/>
  <c r="E121" i="4" s="1"/>
  <c r="J39" i="3"/>
  <c r="J38" i="3"/>
  <c r="AY96" i="1"/>
  <c r="J37" i="3"/>
  <c r="AX96" i="1" s="1"/>
  <c r="BI163" i="3"/>
  <c r="BH163" i="3"/>
  <c r="BG163" i="3"/>
  <c r="BF163" i="3"/>
  <c r="BK163" i="3"/>
  <c r="J163" i="3"/>
  <c r="BE163" i="3" s="1"/>
  <c r="BI162" i="3"/>
  <c r="BH162" i="3"/>
  <c r="BG162" i="3"/>
  <c r="BF162" i="3"/>
  <c r="BK162" i="3"/>
  <c r="J162" i="3"/>
  <c r="BE162" i="3"/>
  <c r="BI161" i="3"/>
  <c r="BH161" i="3"/>
  <c r="BG161" i="3"/>
  <c r="BF161" i="3"/>
  <c r="BK161" i="3"/>
  <c r="J161" i="3" s="1"/>
  <c r="BE161" i="3" s="1"/>
  <c r="BI160" i="3"/>
  <c r="BH160" i="3"/>
  <c r="BG160" i="3"/>
  <c r="BF160" i="3"/>
  <c r="BK160" i="3"/>
  <c r="J160" i="3" s="1"/>
  <c r="BE160" i="3" s="1"/>
  <c r="BI159" i="3"/>
  <c r="BH159" i="3"/>
  <c r="BG159" i="3"/>
  <c r="BF159" i="3"/>
  <c r="BK159" i="3"/>
  <c r="J159" i="3"/>
  <c r="BE159" i="3" s="1"/>
  <c r="BI158" i="3"/>
  <c r="BH158" i="3"/>
  <c r="BG158" i="3"/>
  <c r="BF158" i="3"/>
  <c r="BK158" i="3"/>
  <c r="J158" i="3" s="1"/>
  <c r="BE158" i="3" s="1"/>
  <c r="BI157" i="3"/>
  <c r="BH157" i="3"/>
  <c r="BG157" i="3"/>
  <c r="BF157" i="3"/>
  <c r="BK157" i="3"/>
  <c r="J157" i="3" s="1"/>
  <c r="BE157" i="3" s="1"/>
  <c r="BI156" i="3"/>
  <c r="BH156" i="3"/>
  <c r="BG156" i="3"/>
  <c r="BF156" i="3"/>
  <c r="BK156" i="3"/>
  <c r="J156" i="3" s="1"/>
  <c r="BE156" i="3" s="1"/>
  <c r="BI155" i="3"/>
  <c r="BH155" i="3"/>
  <c r="BG155" i="3"/>
  <c r="BF155" i="3"/>
  <c r="BK155" i="3"/>
  <c r="J155" i="3"/>
  <c r="BE155" i="3" s="1"/>
  <c r="BI154" i="3"/>
  <c r="BH154" i="3"/>
  <c r="BG154" i="3"/>
  <c r="BF154" i="3"/>
  <c r="BK154" i="3"/>
  <c r="J154" i="3"/>
  <c r="BE154" i="3"/>
  <c r="BI153" i="3"/>
  <c r="BH153" i="3"/>
  <c r="BG153" i="3"/>
  <c r="BF153" i="3"/>
  <c r="BK153" i="3"/>
  <c r="J153" i="3" s="1"/>
  <c r="BE153" i="3" s="1"/>
  <c r="BI152" i="3"/>
  <c r="BH152" i="3"/>
  <c r="BG152" i="3"/>
  <c r="BF152" i="3"/>
  <c r="BK152" i="3"/>
  <c r="J152" i="3" s="1"/>
  <c r="BE152" i="3" s="1"/>
  <c r="BI151" i="3"/>
  <c r="BH151" i="3"/>
  <c r="BG151" i="3"/>
  <c r="BF151" i="3"/>
  <c r="BK151" i="3"/>
  <c r="J151" i="3"/>
  <c r="BE151" i="3" s="1"/>
  <c r="BI150" i="3"/>
  <c r="BH150" i="3"/>
  <c r="BG150" i="3"/>
  <c r="BF150" i="3"/>
  <c r="BK150" i="3"/>
  <c r="J150" i="3"/>
  <c r="BE150" i="3"/>
  <c r="BI149" i="3"/>
  <c r="BH149" i="3"/>
  <c r="BG149" i="3"/>
  <c r="BF149" i="3"/>
  <c r="BK149" i="3"/>
  <c r="J149" i="3" s="1"/>
  <c r="BE149" i="3" s="1"/>
  <c r="BI148" i="3"/>
  <c r="BH148" i="3"/>
  <c r="BG148" i="3"/>
  <c r="BF148" i="3"/>
  <c r="BK148" i="3"/>
  <c r="J148" i="3" s="1"/>
  <c r="BE148" i="3" s="1"/>
  <c r="BI147" i="3"/>
  <c r="BH147" i="3"/>
  <c r="BG147" i="3"/>
  <c r="BF147" i="3"/>
  <c r="BK147" i="3"/>
  <c r="J147" i="3"/>
  <c r="BE147" i="3" s="1"/>
  <c r="BI146" i="3"/>
  <c r="BH146" i="3"/>
  <c r="BG146" i="3"/>
  <c r="BF146" i="3"/>
  <c r="BK146" i="3"/>
  <c r="J146" i="3" s="1"/>
  <c r="BE146" i="3" s="1"/>
  <c r="BI145" i="3"/>
  <c r="BH145" i="3"/>
  <c r="BG145" i="3"/>
  <c r="BF145" i="3"/>
  <c r="BK145" i="3"/>
  <c r="J145" i="3" s="1"/>
  <c r="BE145" i="3" s="1"/>
  <c r="BI144" i="3"/>
  <c r="BH144" i="3"/>
  <c r="BG144" i="3"/>
  <c r="BF144" i="3"/>
  <c r="BK144" i="3"/>
  <c r="J144" i="3" s="1"/>
  <c r="BE144" i="3" s="1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J126" i="3"/>
  <c r="J125" i="3"/>
  <c r="F125" i="3"/>
  <c r="F123" i="3"/>
  <c r="E121" i="3"/>
  <c r="BI108" i="3"/>
  <c r="BH108" i="3"/>
  <c r="BG108" i="3"/>
  <c r="BF108" i="3"/>
  <c r="BI107" i="3"/>
  <c r="BH107" i="3"/>
  <c r="BG107" i="3"/>
  <c r="BF107" i="3"/>
  <c r="BE107" i="3"/>
  <c r="BI106" i="3"/>
  <c r="BH106" i="3"/>
  <c r="BG106" i="3"/>
  <c r="BF106" i="3"/>
  <c r="BE106" i="3"/>
  <c r="BI105" i="3"/>
  <c r="BH105" i="3"/>
  <c r="BG105" i="3"/>
  <c r="BF105" i="3"/>
  <c r="BE105" i="3"/>
  <c r="BI104" i="3"/>
  <c r="BH104" i="3"/>
  <c r="BG104" i="3"/>
  <c r="BF104" i="3"/>
  <c r="BE104" i="3"/>
  <c r="BI103" i="3"/>
  <c r="BH103" i="3"/>
  <c r="BG103" i="3"/>
  <c r="BF103" i="3"/>
  <c r="BE103" i="3"/>
  <c r="J92" i="3"/>
  <c r="J91" i="3"/>
  <c r="F91" i="3"/>
  <c r="F89" i="3"/>
  <c r="E87" i="3"/>
  <c r="J18" i="3"/>
  <c r="E18" i="3"/>
  <c r="F126" i="3" s="1"/>
  <c r="J17" i="3"/>
  <c r="J12" i="3"/>
  <c r="J89" i="3"/>
  <c r="E7" i="3"/>
  <c r="E119" i="3"/>
  <c r="J39" i="2"/>
  <c r="J38" i="2"/>
  <c r="AY95" i="1" s="1"/>
  <c r="J37" i="2"/>
  <c r="AX95" i="1" s="1"/>
  <c r="BI524" i="2"/>
  <c r="BH524" i="2"/>
  <c r="BG524" i="2"/>
  <c r="BF524" i="2"/>
  <c r="BK524" i="2"/>
  <c r="J524" i="2" s="1"/>
  <c r="BE524" i="2" s="1"/>
  <c r="BI523" i="2"/>
  <c r="BH523" i="2"/>
  <c r="BG523" i="2"/>
  <c r="BF523" i="2"/>
  <c r="BK523" i="2"/>
  <c r="J523" i="2"/>
  <c r="BE523" i="2" s="1"/>
  <c r="BI522" i="2"/>
  <c r="BH522" i="2"/>
  <c r="BG522" i="2"/>
  <c r="BF522" i="2"/>
  <c r="BK522" i="2"/>
  <c r="J522" i="2" s="1"/>
  <c r="BE522" i="2" s="1"/>
  <c r="BI521" i="2"/>
  <c r="BH521" i="2"/>
  <c r="BG521" i="2"/>
  <c r="BF521" i="2"/>
  <c r="BK521" i="2"/>
  <c r="J521" i="2"/>
  <c r="BE521" i="2" s="1"/>
  <c r="BI520" i="2"/>
  <c r="BH520" i="2"/>
  <c r="BG520" i="2"/>
  <c r="BF520" i="2"/>
  <c r="BK520" i="2"/>
  <c r="J520" i="2" s="1"/>
  <c r="BE520" i="2" s="1"/>
  <c r="BI519" i="2"/>
  <c r="BH519" i="2"/>
  <c r="BG519" i="2"/>
  <c r="BF519" i="2"/>
  <c r="BK519" i="2"/>
  <c r="J519" i="2"/>
  <c r="BE519" i="2" s="1"/>
  <c r="BI518" i="2"/>
  <c r="BH518" i="2"/>
  <c r="BG518" i="2"/>
  <c r="BF518" i="2"/>
  <c r="BK518" i="2"/>
  <c r="J518" i="2" s="1"/>
  <c r="BE518" i="2" s="1"/>
  <c r="BI517" i="2"/>
  <c r="BH517" i="2"/>
  <c r="BG517" i="2"/>
  <c r="BF517" i="2"/>
  <c r="BK517" i="2"/>
  <c r="J517" i="2"/>
  <c r="BE517" i="2" s="1"/>
  <c r="BI516" i="2"/>
  <c r="BH516" i="2"/>
  <c r="BG516" i="2"/>
  <c r="BF516" i="2"/>
  <c r="BK516" i="2"/>
  <c r="J516" i="2" s="1"/>
  <c r="BE516" i="2" s="1"/>
  <c r="BI515" i="2"/>
  <c r="BH515" i="2"/>
  <c r="BG515" i="2"/>
  <c r="BF515" i="2"/>
  <c r="BK515" i="2"/>
  <c r="J515" i="2"/>
  <c r="BE515" i="2" s="1"/>
  <c r="BI514" i="2"/>
  <c r="BH514" i="2"/>
  <c r="BG514" i="2"/>
  <c r="BF514" i="2"/>
  <c r="BK514" i="2"/>
  <c r="J514" i="2" s="1"/>
  <c r="BE514" i="2" s="1"/>
  <c r="BI513" i="2"/>
  <c r="BH513" i="2"/>
  <c r="BG513" i="2"/>
  <c r="BF513" i="2"/>
  <c r="BK513" i="2"/>
  <c r="J513" i="2"/>
  <c r="BE513" i="2" s="1"/>
  <c r="BI512" i="2"/>
  <c r="BH512" i="2"/>
  <c r="BG512" i="2"/>
  <c r="BF512" i="2"/>
  <c r="BK512" i="2"/>
  <c r="J512" i="2" s="1"/>
  <c r="BE512" i="2" s="1"/>
  <c r="BI511" i="2"/>
  <c r="BH511" i="2"/>
  <c r="BG511" i="2"/>
  <c r="BF511" i="2"/>
  <c r="BK511" i="2"/>
  <c r="J511" i="2"/>
  <c r="BE511" i="2" s="1"/>
  <c r="BI510" i="2"/>
  <c r="BH510" i="2"/>
  <c r="BG510" i="2"/>
  <c r="BF510" i="2"/>
  <c r="BK510" i="2"/>
  <c r="J510" i="2" s="1"/>
  <c r="BE510" i="2" s="1"/>
  <c r="BI509" i="2"/>
  <c r="BH509" i="2"/>
  <c r="BG509" i="2"/>
  <c r="BF509" i="2"/>
  <c r="BK509" i="2"/>
  <c r="J509" i="2" s="1"/>
  <c r="BE509" i="2" s="1"/>
  <c r="BI508" i="2"/>
  <c r="BH508" i="2"/>
  <c r="BG508" i="2"/>
  <c r="BF508" i="2"/>
  <c r="BK508" i="2"/>
  <c r="J508" i="2" s="1"/>
  <c r="BE508" i="2" s="1"/>
  <c r="BI507" i="2"/>
  <c r="BH507" i="2"/>
  <c r="BG507" i="2"/>
  <c r="BF507" i="2"/>
  <c r="BK507" i="2"/>
  <c r="J507" i="2"/>
  <c r="BE507" i="2" s="1"/>
  <c r="BI506" i="2"/>
  <c r="BH506" i="2"/>
  <c r="BG506" i="2"/>
  <c r="BF506" i="2"/>
  <c r="BK506" i="2"/>
  <c r="J506" i="2" s="1"/>
  <c r="BE506" i="2" s="1"/>
  <c r="BI505" i="2"/>
  <c r="BH505" i="2"/>
  <c r="BG505" i="2"/>
  <c r="BF505" i="2"/>
  <c r="BK505" i="2"/>
  <c r="J505" i="2" s="1"/>
  <c r="BE505" i="2" s="1"/>
  <c r="BI492" i="2"/>
  <c r="BH492" i="2"/>
  <c r="BG492" i="2"/>
  <c r="BF492" i="2"/>
  <c r="T492" i="2"/>
  <c r="R492" i="2"/>
  <c r="P492" i="2"/>
  <c r="BI480" i="2"/>
  <c r="BH480" i="2"/>
  <c r="BG480" i="2"/>
  <c r="BF480" i="2"/>
  <c r="T480" i="2"/>
  <c r="R480" i="2"/>
  <c r="P480" i="2"/>
  <c r="BI476" i="2"/>
  <c r="BH476" i="2"/>
  <c r="BG476" i="2"/>
  <c r="BF476" i="2"/>
  <c r="T476" i="2"/>
  <c r="R476" i="2"/>
  <c r="P476" i="2"/>
  <c r="BI473" i="2"/>
  <c r="BH473" i="2"/>
  <c r="BG473" i="2"/>
  <c r="BF473" i="2"/>
  <c r="T473" i="2"/>
  <c r="R473" i="2"/>
  <c r="P473" i="2"/>
  <c r="BI461" i="2"/>
  <c r="BH461" i="2"/>
  <c r="BG461" i="2"/>
  <c r="BF461" i="2"/>
  <c r="T461" i="2"/>
  <c r="R461" i="2"/>
  <c r="P461" i="2"/>
  <c r="BI449" i="2"/>
  <c r="BH449" i="2"/>
  <c r="BG449" i="2"/>
  <c r="BF449" i="2"/>
  <c r="T449" i="2"/>
  <c r="R449" i="2"/>
  <c r="P449" i="2"/>
  <c r="BI447" i="2"/>
  <c r="BH447" i="2"/>
  <c r="BG447" i="2"/>
  <c r="BF447" i="2"/>
  <c r="T447" i="2"/>
  <c r="R447" i="2"/>
  <c r="P447" i="2"/>
  <c r="BI443" i="2"/>
  <c r="BH443" i="2"/>
  <c r="BG443" i="2"/>
  <c r="BF443" i="2"/>
  <c r="T443" i="2"/>
  <c r="R443" i="2"/>
  <c r="P443" i="2"/>
  <c r="BI439" i="2"/>
  <c r="BH439" i="2"/>
  <c r="BG439" i="2"/>
  <c r="BF439" i="2"/>
  <c r="T439" i="2"/>
  <c r="R439" i="2"/>
  <c r="P439" i="2"/>
  <c r="BI435" i="2"/>
  <c r="BH435" i="2"/>
  <c r="BG435" i="2"/>
  <c r="BF435" i="2"/>
  <c r="T435" i="2"/>
  <c r="R435" i="2"/>
  <c r="P435" i="2"/>
  <c r="BI431" i="2"/>
  <c r="BH431" i="2"/>
  <c r="BG431" i="2"/>
  <c r="BF431" i="2"/>
  <c r="T431" i="2"/>
  <c r="R431" i="2"/>
  <c r="P431" i="2"/>
  <c r="BI427" i="2"/>
  <c r="BH427" i="2"/>
  <c r="BG427" i="2"/>
  <c r="BF427" i="2"/>
  <c r="T427" i="2"/>
  <c r="R427" i="2"/>
  <c r="P427" i="2"/>
  <c r="BI423" i="2"/>
  <c r="BH423" i="2"/>
  <c r="BG423" i="2"/>
  <c r="BF423" i="2"/>
  <c r="T423" i="2"/>
  <c r="R423" i="2"/>
  <c r="P423" i="2"/>
  <c r="BI419" i="2"/>
  <c r="BH419" i="2"/>
  <c r="BG419" i="2"/>
  <c r="BF419" i="2"/>
  <c r="T419" i="2"/>
  <c r="R419" i="2"/>
  <c r="P419" i="2"/>
  <c r="BI415" i="2"/>
  <c r="BH415" i="2"/>
  <c r="BG415" i="2"/>
  <c r="BF415" i="2"/>
  <c r="T415" i="2"/>
  <c r="R415" i="2"/>
  <c r="P415" i="2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6" i="2"/>
  <c r="BH406" i="2"/>
  <c r="BG406" i="2"/>
  <c r="BF406" i="2"/>
  <c r="T406" i="2"/>
  <c r="R406" i="2"/>
  <c r="P406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5" i="2"/>
  <c r="BH395" i="2"/>
  <c r="BG395" i="2"/>
  <c r="BF395" i="2"/>
  <c r="T395" i="2"/>
  <c r="R395" i="2"/>
  <c r="P395" i="2"/>
  <c r="BI393" i="2"/>
  <c r="BH393" i="2"/>
  <c r="BG393" i="2"/>
  <c r="BF393" i="2"/>
  <c r="T393" i="2"/>
  <c r="R393" i="2"/>
  <c r="P393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78" i="2"/>
  <c r="BH378" i="2"/>
  <c r="BG378" i="2"/>
  <c r="BF378" i="2"/>
  <c r="T378" i="2"/>
  <c r="R378" i="2"/>
  <c r="P378" i="2"/>
  <c r="BI375" i="2"/>
  <c r="BH375" i="2"/>
  <c r="BG375" i="2"/>
  <c r="BF375" i="2"/>
  <c r="T375" i="2"/>
  <c r="R375" i="2"/>
  <c r="P375" i="2"/>
  <c r="BI372" i="2"/>
  <c r="BH372" i="2"/>
  <c r="BG372" i="2"/>
  <c r="BF372" i="2"/>
  <c r="T372" i="2"/>
  <c r="R372" i="2"/>
  <c r="P372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59" i="2"/>
  <c r="BH359" i="2"/>
  <c r="BG359" i="2"/>
  <c r="BF359" i="2"/>
  <c r="T359" i="2"/>
  <c r="R359" i="2"/>
  <c r="P359" i="2"/>
  <c r="BI356" i="2"/>
  <c r="BH356" i="2"/>
  <c r="BG356" i="2"/>
  <c r="BF356" i="2"/>
  <c r="T356" i="2"/>
  <c r="R356" i="2"/>
  <c r="P356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T349" i="2" s="1"/>
  <c r="R350" i="2"/>
  <c r="R349" i="2" s="1"/>
  <c r="P350" i="2"/>
  <c r="P349" i="2" s="1"/>
  <c r="BI348" i="2"/>
  <c r="BH348" i="2"/>
  <c r="BG348" i="2"/>
  <c r="BF348" i="2"/>
  <c r="T348" i="2"/>
  <c r="T347" i="2" s="1"/>
  <c r="R348" i="2"/>
  <c r="R347" i="2" s="1"/>
  <c r="P348" i="2"/>
  <c r="P347" i="2" s="1"/>
  <c r="BI344" i="2"/>
  <c r="BH344" i="2"/>
  <c r="BG344" i="2"/>
  <c r="BF344" i="2"/>
  <c r="T344" i="2"/>
  <c r="R344" i="2"/>
  <c r="P344" i="2"/>
  <c r="BI340" i="2"/>
  <c r="BH340" i="2"/>
  <c r="BG340" i="2"/>
  <c r="BF340" i="2"/>
  <c r="T340" i="2"/>
  <c r="R340" i="2"/>
  <c r="P340" i="2"/>
  <c r="BI335" i="2"/>
  <c r="BH335" i="2"/>
  <c r="BG335" i="2"/>
  <c r="BF335" i="2"/>
  <c r="T335" i="2"/>
  <c r="R335" i="2"/>
  <c r="P335" i="2"/>
  <c r="BI332" i="2"/>
  <c r="BH332" i="2"/>
  <c r="BG332" i="2"/>
  <c r="BF332" i="2"/>
  <c r="T332" i="2"/>
  <c r="R332" i="2"/>
  <c r="P332" i="2"/>
  <c r="BI329" i="2"/>
  <c r="BH329" i="2"/>
  <c r="BG329" i="2"/>
  <c r="BF329" i="2"/>
  <c r="T329" i="2"/>
  <c r="R329" i="2"/>
  <c r="P329" i="2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4" i="2"/>
  <c r="BH314" i="2"/>
  <c r="BG314" i="2"/>
  <c r="BF314" i="2"/>
  <c r="T314" i="2"/>
  <c r="R314" i="2"/>
  <c r="P314" i="2"/>
  <c r="BI311" i="2"/>
  <c r="BH311" i="2"/>
  <c r="BG311" i="2"/>
  <c r="BF311" i="2"/>
  <c r="T311" i="2"/>
  <c r="R311" i="2"/>
  <c r="P311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R300" i="2"/>
  <c r="P300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4" i="2"/>
  <c r="BH274" i="2"/>
  <c r="BG274" i="2"/>
  <c r="BF274" i="2"/>
  <c r="T274" i="2"/>
  <c r="R274" i="2"/>
  <c r="P274" i="2"/>
  <c r="BI269" i="2"/>
  <c r="BH269" i="2"/>
  <c r="BG269" i="2"/>
  <c r="BF269" i="2"/>
  <c r="T269" i="2"/>
  <c r="R269" i="2"/>
  <c r="P269" i="2"/>
  <c r="BI266" i="2"/>
  <c r="BH266" i="2"/>
  <c r="BG266" i="2"/>
  <c r="BF266" i="2"/>
  <c r="T266" i="2"/>
  <c r="R266" i="2"/>
  <c r="P266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1" i="2"/>
  <c r="BH201" i="2"/>
  <c r="BG201" i="2"/>
  <c r="BF201" i="2"/>
  <c r="T201" i="2"/>
  <c r="R201" i="2"/>
  <c r="P201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J140" i="2"/>
  <c r="J139" i="2"/>
  <c r="F139" i="2"/>
  <c r="F137" i="2"/>
  <c r="E135" i="2"/>
  <c r="BI122" i="2"/>
  <c r="BH122" i="2"/>
  <c r="BG122" i="2"/>
  <c r="BF122" i="2"/>
  <c r="BI121" i="2"/>
  <c r="BH121" i="2"/>
  <c r="BG121" i="2"/>
  <c r="BF121" i="2"/>
  <c r="BE121" i="2"/>
  <c r="BI120" i="2"/>
  <c r="BH120" i="2"/>
  <c r="BG120" i="2"/>
  <c r="BF120" i="2"/>
  <c r="BE120" i="2"/>
  <c r="BI119" i="2"/>
  <c r="BH119" i="2"/>
  <c r="BG119" i="2"/>
  <c r="BF119" i="2"/>
  <c r="BE119" i="2"/>
  <c r="BI118" i="2"/>
  <c r="BH118" i="2"/>
  <c r="BG118" i="2"/>
  <c r="BF118" i="2"/>
  <c r="BE118" i="2"/>
  <c r="BI117" i="2"/>
  <c r="BH117" i="2"/>
  <c r="BG117" i="2"/>
  <c r="BF117" i="2"/>
  <c r="BE117" i="2"/>
  <c r="J92" i="2"/>
  <c r="J91" i="2"/>
  <c r="F91" i="2"/>
  <c r="F89" i="2"/>
  <c r="E87" i="2"/>
  <c r="J18" i="2"/>
  <c r="E18" i="2"/>
  <c r="F140" i="2" s="1"/>
  <c r="J17" i="2"/>
  <c r="J12" i="2"/>
  <c r="J137" i="2"/>
  <c r="E7" i="2"/>
  <c r="E85" i="2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L90" i="1"/>
  <c r="AM90" i="1"/>
  <c r="AM89" i="1"/>
  <c r="L89" i="1"/>
  <c r="AM87" i="1"/>
  <c r="L87" i="1"/>
  <c r="L85" i="1"/>
  <c r="L84" i="1"/>
  <c r="J393" i="2"/>
  <c r="BK378" i="2"/>
  <c r="J366" i="2"/>
  <c r="J359" i="2"/>
  <c r="BK353" i="2"/>
  <c r="BK348" i="2"/>
  <c r="BK332" i="2"/>
  <c r="J326" i="2"/>
  <c r="J320" i="2"/>
  <c r="J311" i="2"/>
  <c r="J290" i="2"/>
  <c r="J283" i="2"/>
  <c r="BK269" i="2"/>
  <c r="BK251" i="2"/>
  <c r="BK244" i="2"/>
  <c r="BK224" i="2"/>
  <c r="J201" i="2"/>
  <c r="BK191" i="2"/>
  <c r="J188" i="2"/>
  <c r="BK170" i="2"/>
  <c r="J164" i="2"/>
  <c r="BK155" i="2"/>
  <c r="AS94" i="1"/>
  <c r="BK166" i="4"/>
  <c r="BK163" i="4"/>
  <c r="J163" i="4"/>
  <c r="BK150" i="4"/>
  <c r="J140" i="4"/>
  <c r="J140" i="3"/>
  <c r="J139" i="3"/>
  <c r="J136" i="3"/>
  <c r="BK134" i="3"/>
  <c r="J133" i="3"/>
  <c r="J132" i="3"/>
  <c r="J476" i="2"/>
  <c r="BK473" i="2"/>
  <c r="BK461" i="2"/>
  <c r="J447" i="2"/>
  <c r="J435" i="2"/>
  <c r="BK427" i="2"/>
  <c r="BK419" i="2"/>
  <c r="J415" i="2"/>
  <c r="BK409" i="2"/>
  <c r="J401" i="2"/>
  <c r="J399" i="2"/>
  <c r="BK395" i="2"/>
  <c r="J375" i="2"/>
  <c r="J356" i="2"/>
  <c r="J350" i="2"/>
  <c r="BK326" i="2"/>
  <c r="BK314" i="2"/>
  <c r="J307" i="2"/>
  <c r="BK279" i="2"/>
  <c r="J274" i="2"/>
  <c r="J257" i="2"/>
  <c r="BK241" i="2"/>
  <c r="BK238" i="2"/>
  <c r="J224" i="2"/>
  <c r="BK206" i="2"/>
  <c r="BK161" i="2"/>
  <c r="BK132" i="5"/>
  <c r="BK172" i="4"/>
  <c r="BK169" i="4"/>
  <c r="BK160" i="4"/>
  <c r="BK153" i="4"/>
  <c r="J150" i="4"/>
  <c r="J143" i="4"/>
  <c r="BK140" i="4"/>
  <c r="BK137" i="4"/>
  <c r="J138" i="3"/>
  <c r="BK136" i="3"/>
  <c r="BK132" i="3"/>
  <c r="J492" i="2"/>
  <c r="BK447" i="2"/>
  <c r="BK439" i="2"/>
  <c r="BK435" i="2"/>
  <c r="BK411" i="2"/>
  <c r="J395" i="2"/>
  <c r="BK372" i="2"/>
  <c r="J348" i="2"/>
  <c r="J344" i="2"/>
  <c r="BK340" i="2"/>
  <c r="BK323" i="2"/>
  <c r="J317" i="2"/>
  <c r="BK304" i="2"/>
  <c r="BK293" i="2"/>
  <c r="J287" i="2"/>
  <c r="J279" i="2"/>
  <c r="BK266" i="2"/>
  <c r="BK260" i="2"/>
  <c r="BK254" i="2"/>
  <c r="BK248" i="2"/>
  <c r="BK235" i="2"/>
  <c r="BK231" i="2"/>
  <c r="BK217" i="2"/>
  <c r="BK211" i="2"/>
  <c r="J206" i="2"/>
  <c r="BK201" i="2"/>
  <c r="BK188" i="2"/>
  <c r="J184" i="2"/>
  <c r="J167" i="2"/>
  <c r="BK164" i="2"/>
  <c r="J155" i="2"/>
  <c r="J149" i="2"/>
  <c r="BK146" i="2"/>
  <c r="J132" i="5"/>
  <c r="J156" i="4"/>
  <c r="J147" i="4"/>
  <c r="J137" i="4"/>
  <c r="J134" i="4"/>
  <c r="BK142" i="3"/>
  <c r="J137" i="3"/>
  <c r="BK135" i="3"/>
  <c r="BK492" i="2"/>
  <c r="J449" i="2"/>
  <c r="J443" i="2"/>
  <c r="J439" i="2"/>
  <c r="J411" i="2"/>
  <c r="BK401" i="2"/>
  <c r="BK399" i="2"/>
  <c r="BK393" i="2"/>
  <c r="J389" i="2"/>
  <c r="BK375" i="2"/>
  <c r="J372" i="2"/>
  <c r="BK344" i="2"/>
  <c r="BK335" i="2"/>
  <c r="J329" i="2"/>
  <c r="BK320" i="2"/>
  <c r="BK317" i="2"/>
  <c r="J304" i="2"/>
  <c r="J300" i="2"/>
  <c r="J297" i="2"/>
  <c r="BK290" i="2"/>
  <c r="BK283" i="2"/>
  <c r="BK278" i="2"/>
  <c r="J269" i="2"/>
  <c r="J263" i="2"/>
  <c r="J248" i="2"/>
  <c r="J241" i="2"/>
  <c r="J235" i="2"/>
  <c r="J231" i="2"/>
  <c r="BK220" i="2"/>
  <c r="J217" i="2"/>
  <c r="J195" i="2"/>
  <c r="J191" i="2"/>
  <c r="BK180" i="2"/>
  <c r="BK175" i="2"/>
  <c r="J170" i="2"/>
  <c r="BK167" i="2"/>
  <c r="J152" i="2"/>
  <c r="J146" i="2"/>
  <c r="BK132" i="6"/>
  <c r="J132" i="6"/>
  <c r="J160" i="4"/>
  <c r="BK156" i="4"/>
  <c r="BK147" i="4"/>
  <c r="J141" i="3"/>
  <c r="BK138" i="3"/>
  <c r="BK137" i="3"/>
  <c r="J135" i="3"/>
  <c r="J134" i="3"/>
  <c r="BK133" i="3"/>
  <c r="BK480" i="2"/>
  <c r="BK476" i="2"/>
  <c r="J461" i="2"/>
  <c r="BK443" i="2"/>
  <c r="J431" i="2"/>
  <c r="BK423" i="2"/>
  <c r="BK415" i="2"/>
  <c r="J409" i="2"/>
  <c r="BK406" i="2"/>
  <c r="BK389" i="2"/>
  <c r="BK387" i="2"/>
  <c r="J378" i="2"/>
  <c r="J369" i="2"/>
  <c r="BK366" i="2"/>
  <c r="BK359" i="2"/>
  <c r="J353" i="2"/>
  <c r="J332" i="2"/>
  <c r="BK311" i="2"/>
  <c r="BK307" i="2"/>
  <c r="BK300" i="2"/>
  <c r="BK287" i="2"/>
  <c r="BK274" i="2"/>
  <c r="BK263" i="2"/>
  <c r="J260" i="2"/>
  <c r="J238" i="2"/>
  <c r="J220" i="2"/>
  <c r="BK195" i="2"/>
  <c r="BK184" i="2"/>
  <c r="J180" i="2"/>
  <c r="J161" i="2"/>
  <c r="J158" i="2"/>
  <c r="BK149" i="2"/>
  <c r="J172" i="4"/>
  <c r="J169" i="4"/>
  <c r="J166" i="4"/>
  <c r="J153" i="4"/>
  <c r="BK143" i="4"/>
  <c r="BK134" i="4"/>
  <c r="J142" i="3"/>
  <c r="BK141" i="3"/>
  <c r="BK140" i="3"/>
  <c r="BK139" i="3"/>
  <c r="J480" i="2"/>
  <c r="J473" i="2"/>
  <c r="BK449" i="2"/>
  <c r="BK431" i="2"/>
  <c r="J427" i="2"/>
  <c r="J423" i="2"/>
  <c r="J419" i="2"/>
  <c r="J406" i="2"/>
  <c r="J387" i="2"/>
  <c r="BK369" i="2"/>
  <c r="BK356" i="2"/>
  <c r="BK350" i="2"/>
  <c r="J340" i="2"/>
  <c r="J335" i="2"/>
  <c r="BK329" i="2"/>
  <c r="J323" i="2"/>
  <c r="J314" i="2"/>
  <c r="BK297" i="2"/>
  <c r="J293" i="2"/>
  <c r="J278" i="2"/>
  <c r="J266" i="2"/>
  <c r="BK257" i="2"/>
  <c r="J254" i="2"/>
  <c r="J251" i="2"/>
  <c r="J244" i="2"/>
  <c r="J211" i="2"/>
  <c r="J175" i="2"/>
  <c r="BK158" i="2"/>
  <c r="BK152" i="2"/>
  <c r="T145" i="2" l="1"/>
  <c r="R194" i="2"/>
  <c r="R247" i="2"/>
  <c r="P310" i="2"/>
  <c r="P352" i="2"/>
  <c r="T388" i="2"/>
  <c r="P400" i="2"/>
  <c r="T400" i="2"/>
  <c r="T448" i="2"/>
  <c r="R131" i="3"/>
  <c r="R130" i="3"/>
  <c r="R129" i="3"/>
  <c r="T133" i="4"/>
  <c r="T146" i="4"/>
  <c r="R159" i="4"/>
  <c r="BK179" i="2"/>
  <c r="J179" i="2" s="1"/>
  <c r="J99" i="2" s="1"/>
  <c r="P194" i="2"/>
  <c r="P247" i="2"/>
  <c r="BK310" i="2"/>
  <c r="J310" i="2" s="1"/>
  <c r="J103" i="2" s="1"/>
  <c r="T352" i="2"/>
  <c r="R394" i="2"/>
  <c r="BK410" i="2"/>
  <c r="J410" i="2"/>
  <c r="J111" i="2"/>
  <c r="P448" i="2"/>
  <c r="BK131" i="3"/>
  <c r="BK130" i="3"/>
  <c r="J130" i="3"/>
  <c r="J97" i="3" s="1"/>
  <c r="R133" i="4"/>
  <c r="BK159" i="4"/>
  <c r="J159" i="4"/>
  <c r="J100" i="4" s="1"/>
  <c r="T159" i="4"/>
  <c r="P145" i="2"/>
  <c r="R179" i="2"/>
  <c r="T194" i="2"/>
  <c r="P230" i="2"/>
  <c r="T230" i="2"/>
  <c r="R310" i="2"/>
  <c r="BK352" i="2"/>
  <c r="P388" i="2"/>
  <c r="BK400" i="2"/>
  <c r="J400" i="2"/>
  <c r="J110" i="2" s="1"/>
  <c r="R400" i="2"/>
  <c r="T410" i="2"/>
  <c r="BK504" i="2"/>
  <c r="J504" i="2" s="1"/>
  <c r="J113" i="2" s="1"/>
  <c r="BK143" i="3"/>
  <c r="J143" i="3"/>
  <c r="J99" i="3" s="1"/>
  <c r="P133" i="4"/>
  <c r="P146" i="4"/>
  <c r="BK175" i="4"/>
  <c r="J175" i="4" s="1"/>
  <c r="J101" i="4" s="1"/>
  <c r="R145" i="2"/>
  <c r="BK194" i="2"/>
  <c r="J194" i="2" s="1"/>
  <c r="J100" i="2" s="1"/>
  <c r="BK230" i="2"/>
  <c r="J230" i="2"/>
  <c r="J101" i="2" s="1"/>
  <c r="R230" i="2"/>
  <c r="T247" i="2"/>
  <c r="R352" i="2"/>
  <c r="R388" i="2"/>
  <c r="P394" i="2"/>
  <c r="P410" i="2"/>
  <c r="R448" i="2"/>
  <c r="P131" i="3"/>
  <c r="P130" i="3" s="1"/>
  <c r="P129" i="3" s="1"/>
  <c r="AU96" i="1" s="1"/>
  <c r="BK146" i="4"/>
  <c r="J146" i="4" s="1"/>
  <c r="J99" i="4" s="1"/>
  <c r="R146" i="4"/>
  <c r="P159" i="4"/>
  <c r="BK133" i="5"/>
  <c r="J133" i="5"/>
  <c r="J99" i="5"/>
  <c r="BK145" i="2"/>
  <c r="J145" i="2" s="1"/>
  <c r="J98" i="2" s="1"/>
  <c r="P179" i="2"/>
  <c r="T179" i="2"/>
  <c r="BK247" i="2"/>
  <c r="J247" i="2"/>
  <c r="J102" i="2"/>
  <c r="T310" i="2"/>
  <c r="BK388" i="2"/>
  <c r="J388" i="2"/>
  <c r="J108" i="2"/>
  <c r="BK394" i="2"/>
  <c r="J394" i="2" s="1"/>
  <c r="J109" i="2" s="1"/>
  <c r="T394" i="2"/>
  <c r="R410" i="2"/>
  <c r="BK448" i="2"/>
  <c r="J448" i="2"/>
  <c r="J112" i="2"/>
  <c r="T131" i="3"/>
  <c r="T130" i="3" s="1"/>
  <c r="T129" i="3" s="1"/>
  <c r="BK133" i="4"/>
  <c r="J133" i="4" s="1"/>
  <c r="J98" i="4" s="1"/>
  <c r="BK133" i="6"/>
  <c r="J133" i="6"/>
  <c r="J99" i="6" s="1"/>
  <c r="F92" i="2"/>
  <c r="BE146" i="2"/>
  <c r="BE161" i="2"/>
  <c r="BE164" i="2"/>
  <c r="BE224" i="2"/>
  <c r="BE241" i="2"/>
  <c r="BE307" i="2"/>
  <c r="BE317" i="2"/>
  <c r="BE320" i="2"/>
  <c r="BE332" i="2"/>
  <c r="BE359" i="2"/>
  <c r="BE372" i="2"/>
  <c r="BE389" i="2"/>
  <c r="BE401" i="2"/>
  <c r="BE415" i="2"/>
  <c r="BE435" i="2"/>
  <c r="BE447" i="2"/>
  <c r="BE461" i="2"/>
  <c r="E85" i="3"/>
  <c r="BE134" i="3"/>
  <c r="E85" i="4"/>
  <c r="F128" i="4"/>
  <c r="BE150" i="4"/>
  <c r="BE160" i="4"/>
  <c r="BE163" i="4"/>
  <c r="BE166" i="4"/>
  <c r="BE172" i="4"/>
  <c r="E85" i="5"/>
  <c r="F126" i="5"/>
  <c r="BK131" i="5"/>
  <c r="J131" i="5"/>
  <c r="J98" i="5" s="1"/>
  <c r="F92" i="6"/>
  <c r="BE152" i="2"/>
  <c r="BE155" i="2"/>
  <c r="BE158" i="2"/>
  <c r="BE175" i="2"/>
  <c r="BE188" i="2"/>
  <c r="BE201" i="2"/>
  <c r="BE217" i="2"/>
  <c r="BE251" i="2"/>
  <c r="BE257" i="2"/>
  <c r="BE283" i="2"/>
  <c r="BE297" i="2"/>
  <c r="BE344" i="2"/>
  <c r="BE350" i="2"/>
  <c r="BE399" i="2"/>
  <c r="BE427" i="2"/>
  <c r="BE439" i="2"/>
  <c r="BE449" i="2"/>
  <c r="BE492" i="2"/>
  <c r="BK347" i="2"/>
  <c r="J347" i="2" s="1"/>
  <c r="J104" i="2" s="1"/>
  <c r="F92" i="3"/>
  <c r="J123" i="3"/>
  <c r="BE132" i="3"/>
  <c r="BE136" i="3"/>
  <c r="BE140" i="3"/>
  <c r="BE140" i="4"/>
  <c r="BE156" i="4"/>
  <c r="J89" i="5"/>
  <c r="BE132" i="5"/>
  <c r="J89" i="2"/>
  <c r="BE149" i="2"/>
  <c r="BE170" i="2"/>
  <c r="BE211" i="2"/>
  <c r="BE244" i="2"/>
  <c r="BE260" i="2"/>
  <c r="BE274" i="2"/>
  <c r="BE293" i="2"/>
  <c r="BE300" i="2"/>
  <c r="BE311" i="2"/>
  <c r="BE326" i="2"/>
  <c r="BE340" i="2"/>
  <c r="BE348" i="2"/>
  <c r="BE366" i="2"/>
  <c r="BE369" i="2"/>
  <c r="BE395" i="2"/>
  <c r="BE431" i="2"/>
  <c r="BE480" i="2"/>
  <c r="BE133" i="3"/>
  <c r="BE138" i="3"/>
  <c r="BE141" i="3"/>
  <c r="BE143" i="4"/>
  <c r="BE153" i="4"/>
  <c r="BE169" i="4"/>
  <c r="BE132" i="6"/>
  <c r="BK131" i="6"/>
  <c r="J131" i="6"/>
  <c r="J98" i="6"/>
  <c r="E133" i="2"/>
  <c r="BE180" i="2"/>
  <c r="BE195" i="2"/>
  <c r="BE266" i="2"/>
  <c r="BE278" i="2"/>
  <c r="BE314" i="2"/>
  <c r="BE335" i="2"/>
  <c r="BE473" i="2"/>
  <c r="BE137" i="3"/>
  <c r="BE142" i="3"/>
  <c r="J125" i="4"/>
  <c r="BE147" i="4"/>
  <c r="E85" i="6"/>
  <c r="J89" i="6"/>
  <c r="BE191" i="2"/>
  <c r="BE220" i="2"/>
  <c r="BE235" i="2"/>
  <c r="BE269" i="2"/>
  <c r="BE290" i="2"/>
  <c r="BE304" i="2"/>
  <c r="BE323" i="2"/>
  <c r="BE353" i="2"/>
  <c r="BE378" i="2"/>
  <c r="BE387" i="2"/>
  <c r="BE393" i="2"/>
  <c r="BE406" i="2"/>
  <c r="BE411" i="2"/>
  <c r="BE423" i="2"/>
  <c r="BE443" i="2"/>
  <c r="BE476" i="2"/>
  <c r="BK349" i="2"/>
  <c r="J349" i="2"/>
  <c r="J105" i="2" s="1"/>
  <c r="BE135" i="3"/>
  <c r="BE139" i="3"/>
  <c r="BE134" i="4"/>
  <c r="BE137" i="4"/>
  <c r="BE167" i="2"/>
  <c r="BE184" i="2"/>
  <c r="BE206" i="2"/>
  <c r="BE231" i="2"/>
  <c r="BE238" i="2"/>
  <c r="BE248" i="2"/>
  <c r="BE254" i="2"/>
  <c r="BE263" i="2"/>
  <c r="BE279" i="2"/>
  <c r="BE287" i="2"/>
  <c r="BE329" i="2"/>
  <c r="BE356" i="2"/>
  <c r="BE375" i="2"/>
  <c r="BE409" i="2"/>
  <c r="BE419" i="2"/>
  <c r="F39" i="2"/>
  <c r="BD95" i="1" s="1"/>
  <c r="J36" i="5"/>
  <c r="AW98" i="1"/>
  <c r="F39" i="3"/>
  <c r="BD96" i="1" s="1"/>
  <c r="F38" i="5"/>
  <c r="BC98" i="1"/>
  <c r="F37" i="3"/>
  <c r="BB96" i="1" s="1"/>
  <c r="F38" i="2"/>
  <c r="BC95" i="1"/>
  <c r="J36" i="4"/>
  <c r="AW97" i="1" s="1"/>
  <c r="F36" i="4"/>
  <c r="BA97" i="1"/>
  <c r="F36" i="3"/>
  <c r="BA96" i="1" s="1"/>
  <c r="F39" i="4"/>
  <c r="BD97" i="1"/>
  <c r="F39" i="5"/>
  <c r="BD98" i="1" s="1"/>
  <c r="F38" i="6"/>
  <c r="BC99" i="1"/>
  <c r="J36" i="2"/>
  <c r="AW95" i="1" s="1"/>
  <c r="J36" i="3"/>
  <c r="AW96" i="1"/>
  <c r="F38" i="4"/>
  <c r="BC97" i="1" s="1"/>
  <c r="F39" i="6"/>
  <c r="BD99" i="1"/>
  <c r="F36" i="2"/>
  <c r="BA95" i="1" s="1"/>
  <c r="F37" i="5"/>
  <c r="BB98" i="1"/>
  <c r="F36" i="5"/>
  <c r="BA98" i="1" s="1"/>
  <c r="F37" i="2"/>
  <c r="BB95" i="1"/>
  <c r="F37" i="6"/>
  <c r="BB99" i="1" s="1"/>
  <c r="F36" i="6"/>
  <c r="BA99" i="1"/>
  <c r="F37" i="4"/>
  <c r="BB97" i="1" s="1"/>
  <c r="J36" i="6"/>
  <c r="AW99" i="1"/>
  <c r="F38" i="3"/>
  <c r="BC96" i="1" s="1"/>
  <c r="R351" i="2" l="1"/>
  <c r="P351" i="2"/>
  <c r="BK351" i="2"/>
  <c r="J351" i="2" s="1"/>
  <c r="J106" i="2" s="1"/>
  <c r="R132" i="4"/>
  <c r="R131" i="4"/>
  <c r="P144" i="2"/>
  <c r="P143" i="2" s="1"/>
  <c r="AU95" i="1" s="1"/>
  <c r="T132" i="4"/>
  <c r="T131" i="4" s="1"/>
  <c r="T144" i="2"/>
  <c r="T351" i="2"/>
  <c r="R144" i="2"/>
  <c r="R143" i="2" s="1"/>
  <c r="P132" i="4"/>
  <c r="P131" i="4"/>
  <c r="AU97" i="1"/>
  <c r="BK132" i="4"/>
  <c r="J132" i="4" s="1"/>
  <c r="J97" i="4" s="1"/>
  <c r="BK130" i="5"/>
  <c r="J130" i="5" s="1"/>
  <c r="J97" i="5" s="1"/>
  <c r="BK144" i="2"/>
  <c r="J144" i="2"/>
  <c r="J97" i="2" s="1"/>
  <c r="BK129" i="3"/>
  <c r="J129" i="3"/>
  <c r="J96" i="3"/>
  <c r="J30" i="3" s="1"/>
  <c r="J108" i="3" s="1"/>
  <c r="BE108" i="3" s="1"/>
  <c r="J35" i="3" s="1"/>
  <c r="AV96" i="1" s="1"/>
  <c r="AT96" i="1" s="1"/>
  <c r="J131" i="3"/>
  <c r="J98" i="3"/>
  <c r="J352" i="2"/>
  <c r="J107" i="2" s="1"/>
  <c r="BK130" i="6"/>
  <c r="BK129" i="6"/>
  <c r="J129" i="6"/>
  <c r="J96" i="6" s="1"/>
  <c r="BC94" i="1"/>
  <c r="W35" i="1"/>
  <c r="BA94" i="1"/>
  <c r="AW94" i="1" s="1"/>
  <c r="AK33" i="1" s="1"/>
  <c r="BB94" i="1"/>
  <c r="AX94" i="1" s="1"/>
  <c r="BD94" i="1"/>
  <c r="W36" i="1"/>
  <c r="T143" i="2" l="1"/>
  <c r="BK129" i="5"/>
  <c r="J129" i="5"/>
  <c r="J96" i="5"/>
  <c r="J30" i="6"/>
  <c r="BK143" i="2"/>
  <c r="J143" i="2"/>
  <c r="J96" i="2"/>
  <c r="J30" i="2" s="1"/>
  <c r="J122" i="2" s="1"/>
  <c r="J116" i="2" s="1"/>
  <c r="J31" i="2" s="1"/>
  <c r="J130" i="6"/>
  <c r="J97" i="6"/>
  <c r="BK131" i="4"/>
  <c r="J131" i="4" s="1"/>
  <c r="J96" i="4" s="1"/>
  <c r="AU94" i="1"/>
  <c r="W33" i="1"/>
  <c r="W34" i="1"/>
  <c r="F35" i="3"/>
  <c r="AZ96" i="1"/>
  <c r="J102" i="3"/>
  <c r="J31" i="3" s="1"/>
  <c r="J32" i="3" s="1"/>
  <c r="AG96" i="1" s="1"/>
  <c r="AN96" i="1" s="1"/>
  <c r="AY94" i="1"/>
  <c r="BE122" i="2" l="1"/>
  <c r="F35" i="2" s="1"/>
  <c r="AZ95" i="1" s="1"/>
  <c r="J30" i="5"/>
  <c r="J41" i="3"/>
  <c r="J30" i="4"/>
  <c r="J110" i="3"/>
  <c r="J124" i="2"/>
  <c r="J32" i="2"/>
  <c r="AG95" i="1" s="1"/>
  <c r="J108" i="6"/>
  <c r="J102" i="6"/>
  <c r="J31" i="6" s="1"/>
  <c r="J32" i="6" s="1"/>
  <c r="AG99" i="1" s="1"/>
  <c r="J110" i="4"/>
  <c r="J104" i="4"/>
  <c r="J31" i="4" s="1"/>
  <c r="BE110" i="4" l="1"/>
  <c r="BE108" i="6"/>
  <c r="J35" i="6" s="1"/>
  <c r="AV99" i="1" s="1"/>
  <c r="AT99" i="1" s="1"/>
  <c r="J112" i="4"/>
  <c r="J110" i="6"/>
  <c r="J35" i="2"/>
  <c r="AV95" i="1"/>
  <c r="AT95" i="1" s="1"/>
  <c r="J32" i="4"/>
  <c r="AG97" i="1" s="1"/>
  <c r="F35" i="4"/>
  <c r="AZ97" i="1" s="1"/>
  <c r="J108" i="5"/>
  <c r="BE108" i="5"/>
  <c r="F35" i="5" s="1"/>
  <c r="AZ98" i="1" s="1"/>
  <c r="J41" i="6" l="1"/>
  <c r="J41" i="2"/>
  <c r="AN95" i="1"/>
  <c r="AN99" i="1"/>
  <c r="J35" i="4"/>
  <c r="AV97" i="1" s="1"/>
  <c r="AT97" i="1" s="1"/>
  <c r="F35" i="6"/>
  <c r="AZ99" i="1" s="1"/>
  <c r="AZ94" i="1" s="1"/>
  <c r="J35" i="5"/>
  <c r="AV98" i="1" s="1"/>
  <c r="AT98" i="1" s="1"/>
  <c r="J102" i="5"/>
  <c r="J31" i="5"/>
  <c r="J32" i="5"/>
  <c r="AG98" i="1" s="1"/>
  <c r="AN98" i="1" s="1"/>
  <c r="J41" i="5" l="1"/>
  <c r="J41" i="4"/>
  <c r="AN97" i="1"/>
  <c r="AV94" i="1"/>
  <c r="AG94" i="1"/>
  <c r="J110" i="5"/>
  <c r="AT94" i="1" l="1"/>
  <c r="AG104" i="1"/>
  <c r="AV104" i="1"/>
  <c r="BY104" i="1" s="1"/>
  <c r="AK26" i="1"/>
  <c r="AG102" i="1"/>
  <c r="AV102" i="1"/>
  <c r="BY102" i="1"/>
  <c r="AG103" i="1"/>
  <c r="CD103" i="1"/>
  <c r="AG105" i="1"/>
  <c r="AN94" i="1" l="1"/>
  <c r="CD102" i="1"/>
  <c r="W32" i="1" s="1"/>
  <c r="CD104" i="1"/>
  <c r="CD105" i="1"/>
  <c r="AG101" i="1"/>
  <c r="AK27" i="1"/>
  <c r="AN104" i="1"/>
  <c r="AN102" i="1"/>
  <c r="AV103" i="1"/>
  <c r="BY103" i="1"/>
  <c r="AV105" i="1"/>
  <c r="BY105" i="1" s="1"/>
  <c r="AK32" i="1" l="1"/>
  <c r="AG107" i="1"/>
  <c r="AK29" i="1"/>
  <c r="AN105" i="1"/>
  <c r="AN103" i="1"/>
  <c r="AK38" i="1" l="1"/>
  <c r="AN101" i="1"/>
  <c r="AN107" i="1" s="1"/>
</calcChain>
</file>

<file path=xl/sharedStrings.xml><?xml version="1.0" encoding="utf-8"?>
<sst xmlns="http://schemas.openxmlformats.org/spreadsheetml/2006/main" count="6341" uniqueCount="746">
  <si>
    <t>Export Komplet</t>
  </si>
  <si>
    <t/>
  </si>
  <si>
    <t>2.0</t>
  </si>
  <si>
    <t>ZAMOK</t>
  </si>
  <si>
    <t>False</t>
  </si>
  <si>
    <t>{3128b647-da58-42e7-acc7-69d6bf8f0082}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</si>
  <si>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</si>
  <si>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</si>
  <si>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</si>
  <si>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</si>
  <si>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</si>
  <si>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</si>
  <si>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</si>
  <si>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</si>
  <si>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6008KL04-032020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</si>
  <si>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</si>
  <si>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</si>
  <si>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Holice - Změna užívání objektu E v dílně povrchových úprav na lakovnu</t>
  </si>
  <si>
    <t>KSO:</t>
  </si>
  <si>
    <t>CC-CZ:</t>
  </si>
  <si>
    <t>Místo:</t>
  </si>
  <si>
    <t>Holice</t>
  </si>
  <si>
    <t>Datum:</t>
  </si>
  <si>
    <t>22. 4. 2020</t>
  </si>
  <si>
    <t>Zadavatel:</t>
  </si>
  <si>
    <t>IČ:</t>
  </si>
  <si>
    <t>00653616</t>
  </si>
  <si>
    <t>SŠA Holice, Nádražní 301, 534 01 Holice</t>
  </si>
  <si>
    <t>DIČ:</t>
  </si>
  <si>
    <t>Uchazeč:</t>
  </si>
  <si>
    <t>Vyplň údaj</t>
  </si>
  <si>
    <t>Projektant:</t>
  </si>
  <si>
    <t>64255727</t>
  </si>
  <si>
    <t>ApA Architektonicko-projekt.ateliér Vamberk s.r.o.</t>
  </si>
  <si>
    <t>CZ64255727</t>
  </si>
  <si>
    <t>True</t>
  </si>
  <si>
    <t>1</t>
  </si>
  <si>
    <t>Zpracovatel:</t>
  </si>
  <si>
    <t>0,1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</si>
  <si>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</si>
  <si>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</si>
  <si>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</si>
  <si>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</si>
  <si>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</si>
  <si>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</si>
  <si>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</si>
  <si>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</si>
  <si>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</si>
  <si>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</si>
  <si>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</si>
  <si>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</si>
  <si>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</si>
  <si>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</si>
  <si>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</si>
  <si>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</si>
  <si>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</si>
  <si>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</si>
  <si>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</si>
  <si>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</si>
  <si>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</si>
  <si>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</si>
  <si>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</si>
  <si>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</si>
  <si>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</si>
  <si>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</si>
  <si>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</si>
  <si>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</si>
  <si>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</si>
  <si>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</si>
  <si>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</si>
  <si>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</si>
  <si>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</si>
  <si>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</si>
  <si>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</si>
  <si>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</si>
  <si>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</si>
  <si>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</si>
  <si>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</si>
  <si>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</si>
  <si>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</si>
  <si>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</si>
  <si>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</si>
  <si>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</si>
  <si>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</si>
  <si>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</si>
  <si>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</si>
  <si>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</si>
  <si>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</si>
  <si>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práce</t>
  </si>
  <si>
    <t>STA</t>
  </si>
  <si>
    <t>{957cd6b2-ac93-4926-a527-4316eb2bdeed}</t>
  </si>
  <si>
    <t>2</t>
  </si>
  <si>
    <t>02</t>
  </si>
  <si>
    <t>Ochrana před bleskem</t>
  </si>
  <si>
    <t>{20b418c0-6ad5-495e-81b3-45c1248d98da}</t>
  </si>
  <si>
    <t>03</t>
  </si>
  <si>
    <t>Vzduchotechnika</t>
  </si>
  <si>
    <t>{5dbb6201-6abd-4d93-9449-c44b6aa227d8}</t>
  </si>
  <si>
    <t>04</t>
  </si>
  <si>
    <t>Plyn</t>
  </si>
  <si>
    <t>{300abfee-becd-487a-bbb6-f92b34215578}</t>
  </si>
  <si>
    <t>05</t>
  </si>
  <si>
    <t>Ostatní a vedlejší náklady</t>
  </si>
  <si>
    <t>{178318c2-20b8-4932-8caa-9dafb48e1e6a}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</si>
  <si>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</si>
  <si>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</si>
  <si>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</si>
  <si>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</si>
  <si>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</si>
  <si>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</si>
  <si>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</si>
  <si>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</si>
  <si>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</si>
  <si>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</si>
  <si>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</si>
  <si>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01 - Stavební práce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</si>
  <si>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</si>
  <si>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</si>
  <si>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</si>
  <si>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</si>
  <si>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</si>
  <si>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</si>
  <si>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</si>
  <si>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</si>
  <si>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</si>
  <si>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</si>
  <si>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</si>
  <si>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</si>
  <si>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</si>
  <si>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</si>
  <si>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</si>
  <si>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</si>
  <si>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</si>
  <si>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</si>
  <si>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</si>
  <si>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764 - Konstrukce klempířské</t>
  </si>
  <si>
    <t xml:space="preserve">    777 - Podlahy lité</t>
  </si>
  <si>
    <t xml:space="preserve">    784 - Dokončovací práce - malby a tapety</t>
  </si>
  <si>
    <t>VP -   Vícepráce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</si>
  <si>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</si>
  <si>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</si>
  <si>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</si>
  <si>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</si>
  <si>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</si>
  <si>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</si>
  <si>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</si>
  <si>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</si>
  <si>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</si>
  <si>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</si>
  <si>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</si>
  <si>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</si>
  <si>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</si>
  <si>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</si>
  <si>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</si>
  <si>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</si>
  <si>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</si>
  <si>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</si>
  <si>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</si>
  <si>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</si>
  <si>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</si>
  <si>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</si>
  <si>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</si>
  <si>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</si>
  <si>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</si>
  <si>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</si>
  <si>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</si>
  <si>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131213101</t>
  </si>
  <si>
    <t>Hloubení jam v soudržných horninách třídy těžitelnosti I, skupiny 3 ručně</t>
  </si>
  <si>
    <t>m3</t>
  </si>
  <si>
    <t>4</t>
  </si>
  <si>
    <t>693854581</t>
  </si>
  <si>
    <t>VV</t>
  </si>
  <si>
    <t>((4,65*9,1*0,51)/100)*30"pod lakovací kabinou v m.č.1"</t>
  </si>
  <si>
    <t>Součet</t>
  </si>
  <si>
    <t>131251100</t>
  </si>
  <si>
    <t>Hloubení jam nezapažených v hornině třídy těžitelnosti I, skupiny 3 objem do 20 m3 strojně</t>
  </si>
  <si>
    <t>-123764504</t>
  </si>
  <si>
    <t>((4,65*9,1*0,51)/100)*70"pod lakovací kabinou v m.č.1"</t>
  </si>
  <si>
    <t>3</t>
  </si>
  <si>
    <t>162211201</t>
  </si>
  <si>
    <t>Vodorovné přemístění do 10 m nošením výkopku z horniny třídy těžitelnosti I, skupiny 1 až 3</t>
  </si>
  <si>
    <t>-127401249</t>
  </si>
  <si>
    <t>162211311</t>
  </si>
  <si>
    <t>Vodorovné přemístění výkopku z horniny třídy těžitelnosti I, skupiny 1 až 3 stavebním kolečkem do 10 m</t>
  </si>
  <si>
    <t>1695500982</t>
  </si>
  <si>
    <t>5</t>
  </si>
  <si>
    <t>162211319</t>
  </si>
  <si>
    <t>Příplatek k vodorovnému přemístění výkopku z horniny třídy těžitelnosti I, skupiny 1 až 3 stavebním kolečkem ZKD 10 m</t>
  </si>
  <si>
    <t>-1449265788</t>
  </si>
  <si>
    <t>6</t>
  </si>
  <si>
    <t>162251102</t>
  </si>
  <si>
    <t>Vodorovné přemístění do 50 m výkopku/sypaniny z horniny třídy těžitelnosti I, skupiny 1 až 3</t>
  </si>
  <si>
    <t>-1729476243</t>
  </si>
  <si>
    <t>7</t>
  </si>
  <si>
    <t>167111121</t>
  </si>
  <si>
    <t>Skládání nebo překládání výkopku z horniny třídy těžitelnosti I, skupiny 1 až 3 ručně</t>
  </si>
  <si>
    <t>-982895422</t>
  </si>
  <si>
    <t>8</t>
  </si>
  <si>
    <t>167151121</t>
  </si>
  <si>
    <t>Skládání nebo překládání výkopku z horniny třídy těžitelnosti I, skupiny 1 až 3</t>
  </si>
  <si>
    <t>1780974545</t>
  </si>
  <si>
    <t>9</t>
  </si>
  <si>
    <t>171201221</t>
  </si>
  <si>
    <t>Poplatek za uložení na skládce (skládkovné) zeminy a kamení kód odpadu 17 05 04</t>
  </si>
  <si>
    <t>t</t>
  </si>
  <si>
    <t>1499739336</t>
  </si>
  <si>
    <t>21,58*2,25 'Přepočtené koeficientem množství</t>
  </si>
  <si>
    <t>10</t>
  </si>
  <si>
    <t>171251201</t>
  </si>
  <si>
    <t>Uložení sypaniny na skládky nebo meziskládky</t>
  </si>
  <si>
    <t>505039013</t>
  </si>
  <si>
    <t>Zakládání</t>
  </si>
  <si>
    <t>11</t>
  </si>
  <si>
    <t>271532212</t>
  </si>
  <si>
    <t>Podsyp pod základové konstrukce se zhutněním z hrubého kameniva frakce 16 až 32 mm</t>
  </si>
  <si>
    <t>-1606764030</t>
  </si>
  <si>
    <t>4,65*9,1*0,1"podsyp pod základovou deskou pod lakovací kabinou v m.č.1"</t>
  </si>
  <si>
    <t>4,232*1,1 'Přepočtené koeficientem množství</t>
  </si>
  <si>
    <t>12</t>
  </si>
  <si>
    <t>273313611</t>
  </si>
  <si>
    <t>Základové desky z betonu tř. C 16/20</t>
  </si>
  <si>
    <t>-1529954069</t>
  </si>
  <si>
    <t>4,65*9,1*0,1"základová deska pod lakovací kabinou v m.č.1"</t>
  </si>
  <si>
    <t>13</t>
  </si>
  <si>
    <t>273351121</t>
  </si>
  <si>
    <t>Zřízení bednění základových desek</t>
  </si>
  <si>
    <t>m2</t>
  </si>
  <si>
    <t>-1828284544</t>
  </si>
  <si>
    <t>(4,65+9,1+4,65+9,1)*0,1"základová deska pod lakovací kabinou v m.č.1"</t>
  </si>
  <si>
    <t>14</t>
  </si>
  <si>
    <t>273351122</t>
  </si>
  <si>
    <t>Odstranění bednění základových desek</t>
  </si>
  <si>
    <t>2116873079</t>
  </si>
  <si>
    <t>Svislé a kompletní konstrukce</t>
  </si>
  <si>
    <t>311322611</t>
  </si>
  <si>
    <t>Nosná zeď ze ŽB odolného proti agresivnímu prostředí tř. C 30/37 bez výztuže</t>
  </si>
  <si>
    <t>-898606923</t>
  </si>
  <si>
    <t>(4,65*0,35*0,3)*2</t>
  </si>
  <si>
    <t>((9,1-0,3-0,3)*0,35*0,3)*2</t>
  </si>
  <si>
    <t>Mezisoučet - prostor pod lakovací kabinou v m.č.1</t>
  </si>
  <si>
    <t>2,762*1,1 'Přepočtené koeficientem množství</t>
  </si>
  <si>
    <t>16</t>
  </si>
  <si>
    <t>311351311</t>
  </si>
  <si>
    <t>Zřízení jednostranného bednění nosných nadzákladových zdí</t>
  </si>
  <si>
    <t>-1766531509</t>
  </si>
  <si>
    <t>(4,65*0,35)*2</t>
  </si>
  <si>
    <t>((9,1-0,3-0,3)*0,35)*2</t>
  </si>
  <si>
    <t>17</t>
  </si>
  <si>
    <t>311351312</t>
  </si>
  <si>
    <t>Odstranění jednostranného bednění nosných nadzákladových zdí</t>
  </si>
  <si>
    <t>-62955271</t>
  </si>
  <si>
    <t>18</t>
  </si>
  <si>
    <t>311362021</t>
  </si>
  <si>
    <t>Výztuž nosných zdí svařovanými sítěmi Kari</t>
  </si>
  <si>
    <t>-795889927</t>
  </si>
  <si>
    <t>(((((4,65*0,35)*2)*5,4)*2)*1,1)/1000 "2 x síť 150x150x8"</t>
  </si>
  <si>
    <t>((((((9,1-0,3-0,3)*0,35)*2)*5,4)*2)*1,1)/1000"2 x síť 150x150x8"</t>
  </si>
  <si>
    <t>0,11*1,1 'Přepočtené koeficientem množství</t>
  </si>
  <si>
    <t>19</t>
  </si>
  <si>
    <t>317941123</t>
  </si>
  <si>
    <t>Osazování ocelových válcovaných nosníků na zdivu I, IE, U, UE nebo L do č 22</t>
  </si>
  <si>
    <t>210749351</t>
  </si>
  <si>
    <t>(2*5,25*31,1)/1000"nový průvlak - 2 ks ocelových profilů I č.220"</t>
  </si>
  <si>
    <t>20</t>
  </si>
  <si>
    <t>M</t>
  </si>
  <si>
    <t>13010724</t>
  </si>
  <si>
    <t>ocel profilová IPN 220 jakost 11 375</t>
  </si>
  <si>
    <t>45176235</t>
  </si>
  <si>
    <t>0,327*1,1 'Přepočtené koeficientem množství</t>
  </si>
  <si>
    <t>R1</t>
  </si>
  <si>
    <t xml:space="preserve">Doprava betonové směsi </t>
  </si>
  <si>
    <t>-905508260</t>
  </si>
  <si>
    <t>Vodorovné konstrukce</t>
  </si>
  <si>
    <t>22</t>
  </si>
  <si>
    <t>413321414</t>
  </si>
  <si>
    <t>Nosníky ze ŽB tř. C 25/30</t>
  </si>
  <si>
    <t>1535504895</t>
  </si>
  <si>
    <t>(0,375*5,25*0,3) "nový průvlak"</t>
  </si>
  <si>
    <t>0,591*1,1 'Přepočtené koeficientem množství</t>
  </si>
  <si>
    <t>23</t>
  </si>
  <si>
    <t>413351121</t>
  </si>
  <si>
    <t>Zřízení bednění nosníků a průvlaků bez podpěrné kce výšky přes 100 cm</t>
  </si>
  <si>
    <t>-1099988616</t>
  </si>
  <si>
    <t>(0,375*(0,3+4,65)*3) "nový průvlak"</t>
  </si>
  <si>
    <t>24</t>
  </si>
  <si>
    <t>413351122</t>
  </si>
  <si>
    <t>Odstranění bednění nosníků a průvlaků bez podpěrné kce výšky přes 100 cm</t>
  </si>
  <si>
    <t>94758023</t>
  </si>
  <si>
    <t>25</t>
  </si>
  <si>
    <t>413352115</t>
  </si>
  <si>
    <t>Zřízení podpěrné konstrukce nosníků výšky podepření do 4 m pro nosník výšky přes 100 cm</t>
  </si>
  <si>
    <t>1356290535</t>
  </si>
  <si>
    <t>(0,375*(0,3+4,65)) "nový průvlak"</t>
  </si>
  <si>
    <t>26</t>
  </si>
  <si>
    <t>413352116</t>
  </si>
  <si>
    <t>Odstranění podpěrné konstrukce nosníků výšky podepření do 4 m pro nosník výšky přes 100 cm</t>
  </si>
  <si>
    <t>676622473</t>
  </si>
  <si>
    <t>Úpravy povrchů, podlahy a osazování výplní</t>
  </si>
  <si>
    <t>27</t>
  </si>
  <si>
    <t>611135011</t>
  </si>
  <si>
    <t>Vyrovnání podkladu vnitřních stropů tmelem tl do 2 mm</t>
  </si>
  <si>
    <t>1712101204</t>
  </si>
  <si>
    <t>(0,375*(0,3+4,65)) "srop u nového průvlaku"</t>
  </si>
  <si>
    <t>28</t>
  </si>
  <si>
    <t>611142001</t>
  </si>
  <si>
    <t>Potažení vnitřních stropů sklovláknitým pletivem vtlačeným do tenkovrstvé hmoty</t>
  </si>
  <si>
    <t>712490309</t>
  </si>
  <si>
    <t>29</t>
  </si>
  <si>
    <t>611321141</t>
  </si>
  <si>
    <t>Vápenocementová omítka štuková dvouvrstvá vnitřních stropů rovných nanášená ručně</t>
  </si>
  <si>
    <t>303228557</t>
  </si>
  <si>
    <t>30</t>
  </si>
  <si>
    <t>612135011</t>
  </si>
  <si>
    <t>Vyrovnání podkladu vnitřních stěn tmelem tl do 2 mm</t>
  </si>
  <si>
    <t>1849544209</t>
  </si>
  <si>
    <t>((4,07-3,5)*(0,3+4,65))+((4,7-3,5)*(0,3+4,65+0,525)) "stěna u nového průvlaku"</t>
  </si>
  <si>
    <t>31</t>
  </si>
  <si>
    <t>612142001</t>
  </si>
  <si>
    <t>Potažení vnitřních stěn sklovláknitým pletivem vtlačeným do tenkovrstvé hmoty</t>
  </si>
  <si>
    <t>-27585366</t>
  </si>
  <si>
    <t>32</t>
  </si>
  <si>
    <t>612321141</t>
  </si>
  <si>
    <t>Vápenocementová omítka štuková dvouvrstvá vnitřních stěn nanášená ručně</t>
  </si>
  <si>
    <t>1906641620</t>
  </si>
  <si>
    <t>((4,07-3,5)*(4,65+0,3))+((4,7-3,5)*(0,3+4,65)) "stěna u nového průvlaku"</t>
  </si>
  <si>
    <t>33</t>
  </si>
  <si>
    <t>615142012</t>
  </si>
  <si>
    <t>Potažení vnitřních nosníků rabicovým pletivem</t>
  </si>
  <si>
    <t>-828751004</t>
  </si>
  <si>
    <t>(0,35+0,375+0,35)*4,65"průvlak 2 x I č.220"</t>
  </si>
  <si>
    <t>34</t>
  </si>
  <si>
    <t>629991011</t>
  </si>
  <si>
    <t>Zakrytí výplní otvorů a svislých ploch fólií přilepenou lepící páskou</t>
  </si>
  <si>
    <t>-1460556907</t>
  </si>
  <si>
    <t>((2*2,55*3)+(1,25*1,8))"okna m.č.1"</t>
  </si>
  <si>
    <t>(0,8*1,97*3)"dveře m.č.1"</t>
  </si>
  <si>
    <t>(3,775*3,95)"vrata m.č.1"</t>
  </si>
  <si>
    <t>35</t>
  </si>
  <si>
    <t>631311235</t>
  </si>
  <si>
    <t>Mazanina tl do 240 mm z betonu prostého se zvýšenými nároky na prostředí tř. C 30/37</t>
  </si>
  <si>
    <t>-126696735</t>
  </si>
  <si>
    <t>4,65*9,1*0,16"pod lakovací kabinou v m.č.1"</t>
  </si>
  <si>
    <t>6,77*1,1 'Přepočtené koeficientem množství</t>
  </si>
  <si>
    <t>36</t>
  </si>
  <si>
    <t>6313112R1</t>
  </si>
  <si>
    <t>Obetonování lakovací kabiny po montáži</t>
  </si>
  <si>
    <t>soubor</t>
  </si>
  <si>
    <t>377790982</t>
  </si>
  <si>
    <t>37</t>
  </si>
  <si>
    <t>631319013</t>
  </si>
  <si>
    <t>Příplatek k mazanině tl do 240 mm za přehlazení povrchu</t>
  </si>
  <si>
    <t>1454345350</t>
  </si>
  <si>
    <t>38</t>
  </si>
  <si>
    <t>631319175</t>
  </si>
  <si>
    <t>Příplatek k mazanině tl do 240 mm za stržení povrchu spodní vrstvy před vložením výztuže</t>
  </si>
  <si>
    <t>-1230568790</t>
  </si>
  <si>
    <t>39</t>
  </si>
  <si>
    <t>631351101</t>
  </si>
  <si>
    <t>Zřízení bednění rýh a hran v podlahách</t>
  </si>
  <si>
    <t>2028108892</t>
  </si>
  <si>
    <t>(4,65+9,1+4,65+9,1)*0,16"mazanina pod lakovací kabinou v m.č.1"</t>
  </si>
  <si>
    <t>40</t>
  </si>
  <si>
    <t>631351102</t>
  </si>
  <si>
    <t>Odstranění bednění rýh a hran v podlahách</t>
  </si>
  <si>
    <t>-1636057853</t>
  </si>
  <si>
    <t>41</t>
  </si>
  <si>
    <t>631362021</t>
  </si>
  <si>
    <t>Výztuž mazanin svařovanými sítěmi Kari</t>
  </si>
  <si>
    <t>472187325</t>
  </si>
  <si>
    <t>((((4,65*9,1)*5,4)*2)*1,1)/1000"pod lakovací kabinou v m.č.1 - 2 x síť 150x150x8mm"</t>
  </si>
  <si>
    <t>0,503*1,1 'Přepočtené koeficientem množství</t>
  </si>
  <si>
    <t>42</t>
  </si>
  <si>
    <t>632451103</t>
  </si>
  <si>
    <t>Cementový samonivelační potěr ze suchých směsí tloušťky do 10 mm</t>
  </si>
  <si>
    <t>1019150839</t>
  </si>
  <si>
    <t>85,2"celková plocha m.č.1 - lakovna"</t>
  </si>
  <si>
    <t>43</t>
  </si>
  <si>
    <t>R2</t>
  </si>
  <si>
    <t>1974958059</t>
  </si>
  <si>
    <t>44</t>
  </si>
  <si>
    <t>R3</t>
  </si>
  <si>
    <t>D+M distanční plastová lišta pro spodní sítě</t>
  </si>
  <si>
    <t>m</t>
  </si>
  <si>
    <t>1422651019</t>
  </si>
  <si>
    <t>4,65*17 " po 0,5m pod lakovací kabinou v m.č.1"</t>
  </si>
  <si>
    <t>45</t>
  </si>
  <si>
    <t>R4</t>
  </si>
  <si>
    <t>D+M distanční kovový žebříček UTH 11 pro vrchní sítě</t>
  </si>
  <si>
    <t>1195626399</t>
  </si>
  <si>
    <t>Ostatní konstrukce a práce, bourání</t>
  </si>
  <si>
    <t>46</t>
  </si>
  <si>
    <t>945421110</t>
  </si>
  <si>
    <t>Hydraulická zvedací plošina na automobilovém podvozku výška zdvihu do 18 m včetně obsluhy</t>
  </si>
  <si>
    <t>hod</t>
  </si>
  <si>
    <t>-419643584</t>
  </si>
  <si>
    <t>47</t>
  </si>
  <si>
    <t>949101112</t>
  </si>
  <si>
    <t>Lešení pomocné pro objekty pozemních staveb s lešeňovou podlahou v do 3,5 m zatížení do 150 kg/m2</t>
  </si>
  <si>
    <t>-799855058</t>
  </si>
  <si>
    <t>48</t>
  </si>
  <si>
    <t>952901221</t>
  </si>
  <si>
    <t>Vyčištění budov průmyslových objektů při jakékoliv výšce podlaží</t>
  </si>
  <si>
    <t>428635352</t>
  </si>
  <si>
    <t>49</t>
  </si>
  <si>
    <t>962032231</t>
  </si>
  <si>
    <t>Bourání zdiva z cihel pálených nebo vápenopískových na MV nebo MVC přes 1 m3</t>
  </si>
  <si>
    <t>60131839</t>
  </si>
  <si>
    <t>(3,5-2,66)*0,375*4,65" pod novým průvlakem m.č.1"</t>
  </si>
  <si>
    <t>50</t>
  </si>
  <si>
    <t>962032314</t>
  </si>
  <si>
    <t>Bourání pilířů cihelných z dutých nebo plných cihel pálených i nepálených na jakoukoli maltu</t>
  </si>
  <si>
    <t>-2042355294</t>
  </si>
  <si>
    <t>0,525*0,375*3,5 "m.č.1"</t>
  </si>
  <si>
    <t>51</t>
  </si>
  <si>
    <t>964073331</t>
  </si>
  <si>
    <t>Vybourání válcovaných nosníků ze zdiva cihelného dl do 6 m hmotnosti 35 kg/m</t>
  </si>
  <si>
    <t>1087372879</t>
  </si>
  <si>
    <t>(3*5,25*31,1)/1000"vybourání 3 ks ocelových profilů I č.220"</t>
  </si>
  <si>
    <t>52</t>
  </si>
  <si>
    <t>965042241</t>
  </si>
  <si>
    <t>Bourání podkladů pod dlažby nebo mazanin betonových nebo z litého asfaltu tl přes 100 mm pl přes 4 m2</t>
  </si>
  <si>
    <t>2059885936</t>
  </si>
  <si>
    <t>(4,65*9,1*0,2) "lakovací kabina - ohraničení v podlaze"</t>
  </si>
  <si>
    <t>53</t>
  </si>
  <si>
    <t>965049112</t>
  </si>
  <si>
    <t>Příplatek k bourání betonových mazanin za bourání mazanin se svařovanou sítí tl přes 100 mm</t>
  </si>
  <si>
    <t>170472858</t>
  </si>
  <si>
    <t>54</t>
  </si>
  <si>
    <t>966073112</t>
  </si>
  <si>
    <t>Demontáž krytiny ocelových střech ze sendvičových panelů šroubovaných budov v do 12 m</t>
  </si>
  <si>
    <t>-228259902</t>
  </si>
  <si>
    <t>1,2*0,8 "prostup pro VZT lakovací kabiny v m.č.1 - otvor 1200 x 800mm"</t>
  </si>
  <si>
    <t>1*0,8 "prostup pro VZT lakovací kabiny v m.č.1 - otvor 1000 x 800mm"</t>
  </si>
  <si>
    <t>1,76*1,05 'Přepočtené koeficientem množství</t>
  </si>
  <si>
    <t>55</t>
  </si>
  <si>
    <t>971033651</t>
  </si>
  <si>
    <t>Vybourání otvorů ve zdivu cihelném pl do 4 m2 na MVC nebo MV tl do 600 mm</t>
  </si>
  <si>
    <t>-1699133459</t>
  </si>
  <si>
    <t>(0,3*5,55*0,375) "nový průvlak"</t>
  </si>
  <si>
    <t>0,624*1,1 'Přepočtené koeficientem množství</t>
  </si>
  <si>
    <t>56</t>
  </si>
  <si>
    <t>977312114</t>
  </si>
  <si>
    <t>Řezání stávajících betonových mazanin vyztužených hl do 200 mm</t>
  </si>
  <si>
    <t>513556491</t>
  </si>
  <si>
    <t>(4,65+9,1+4,65+9,1) "lakovací kabina - ohraničení v podlaze"</t>
  </si>
  <si>
    <t>997</t>
  </si>
  <si>
    <t>Přesun sutě</t>
  </si>
  <si>
    <t>57</t>
  </si>
  <si>
    <t>997013113</t>
  </si>
  <si>
    <t>Vnitrostaveništní doprava suti a vybouraných hmot pro budovy v do 12 m s použitím mechanizace</t>
  </si>
  <si>
    <t>-836159692</t>
  </si>
  <si>
    <t>998</t>
  </si>
  <si>
    <t>Přesun hmot</t>
  </si>
  <si>
    <t>58</t>
  </si>
  <si>
    <t>998011002</t>
  </si>
  <si>
    <t>Přesun hmot pro budovy zděné v do 12 m</t>
  </si>
  <si>
    <t>664345497</t>
  </si>
  <si>
    <t>PSV</t>
  </si>
  <si>
    <t>Práce a dodávky PSV</t>
  </si>
  <si>
    <t>711</t>
  </si>
  <si>
    <t>Izolace proti vodě, vlhkosti a plynům</t>
  </si>
  <si>
    <t>59</t>
  </si>
  <si>
    <t>711461103</t>
  </si>
  <si>
    <t>Provedení izolace proti tlakové vodě vodorovné fólií přilepenou v plné ploše</t>
  </si>
  <si>
    <t>-362692026</t>
  </si>
  <si>
    <t>4,65*9,1"pod lakovací kabinou v m.č.1"</t>
  </si>
  <si>
    <t>60</t>
  </si>
  <si>
    <t>711462103</t>
  </si>
  <si>
    <t>Provedení izolace proti tlakové vodě svislé fólií přilepenou v plné ploše</t>
  </si>
  <si>
    <t>-1571333621</t>
  </si>
  <si>
    <t>(4,65+9,1+4,65+9,1)*0,5"pod lakovací kabinou v m.č.1"</t>
  </si>
  <si>
    <t>61</t>
  </si>
  <si>
    <t>28322003</t>
  </si>
  <si>
    <t>fólie hydroizolační pro spodní stavbu mPVC tl 1,0mm</t>
  </si>
  <si>
    <t>632853306</t>
  </si>
  <si>
    <t>Mezisoučet - izolace vodorovná</t>
  </si>
  <si>
    <t>Mezisoučet - izolace svislá</t>
  </si>
  <si>
    <t>56,065*1,2 'Přepočtené koeficientem množství</t>
  </si>
  <si>
    <t>62</t>
  </si>
  <si>
    <t>711491171</t>
  </si>
  <si>
    <t>Provedení izolace proti tlakové vodě vodorovné z textilií vrstva podkladní</t>
  </si>
  <si>
    <t>-997582818</t>
  </si>
  <si>
    <t>63</t>
  </si>
  <si>
    <t>711491172</t>
  </si>
  <si>
    <t>Provedení izolace proti tlakové vodě vodorovné z textilií vrstva ochranná</t>
  </si>
  <si>
    <t>279822607</t>
  </si>
  <si>
    <t>64</t>
  </si>
  <si>
    <t>711491271</t>
  </si>
  <si>
    <t>Provedení izolace proti tlakové vodě svislé z textilií vrstva podkladní</t>
  </si>
  <si>
    <t>1707445406</t>
  </si>
  <si>
    <t>65</t>
  </si>
  <si>
    <t>711491272</t>
  </si>
  <si>
    <t>Provedení izolace proti tlakové vodě svislé z textilií vrstva ochranná</t>
  </si>
  <si>
    <t>904828365</t>
  </si>
  <si>
    <t>66</t>
  </si>
  <si>
    <t>69311060</t>
  </si>
  <si>
    <t>geotextilie netkaná separační, ochranná, filtrační, drenážní PP 200g/m2</t>
  </si>
  <si>
    <t>-1548711861</t>
  </si>
  <si>
    <t>4,65*9,1"podkladní vrstva pod lakovací kabinou v m.č.1"</t>
  </si>
  <si>
    <t>4,65*9,1"ochranná vrstva pod lakovací kabinou v m.č.1"</t>
  </si>
  <si>
    <t>Mezisoučet - izolace vodorovné</t>
  </si>
  <si>
    <t>(4,65+9,1+4,65+9,1)*0,5"podkladní vrstva od lakovací kabinou v m.č.1"</t>
  </si>
  <si>
    <t>(4,65+9,1+4,65+9,1)*0,5"ochranná vrstva pod lakovací kabinou v m.č.1"</t>
  </si>
  <si>
    <t>Mezisoučet - izolace svislé</t>
  </si>
  <si>
    <t>112,13*1,05 'Přepočtené koeficientem množství</t>
  </si>
  <si>
    <t>67</t>
  </si>
  <si>
    <t>998711202</t>
  </si>
  <si>
    <t>Přesun hmot procentní pro izolace proti vodě, vlhkosti a plynům v objektech v do 12 m</t>
  </si>
  <si>
    <t>%</t>
  </si>
  <si>
    <t>1532391939</t>
  </si>
  <si>
    <t>713</t>
  </si>
  <si>
    <t>Izolace tepelné</t>
  </si>
  <si>
    <t>68</t>
  </si>
  <si>
    <t>713110813</t>
  </si>
  <si>
    <t>Odstranění tepelné izolace stropů volně kladené z vláknitých materiálů suchých tl přes 100 mm</t>
  </si>
  <si>
    <t>-967412403</t>
  </si>
  <si>
    <t>69</t>
  </si>
  <si>
    <t>998713202</t>
  </si>
  <si>
    <t>Přesun hmot procentní pro izolace tepelné v objektech v do 12 m</t>
  </si>
  <si>
    <t>-1268057599</t>
  </si>
  <si>
    <t>763</t>
  </si>
  <si>
    <t>Konstrukce suché výstavby</t>
  </si>
  <si>
    <t>70</t>
  </si>
  <si>
    <t>763131914</t>
  </si>
  <si>
    <t>Zhotovení otvoru vel. do 1 m2 v SDK podhledu s vyztužením profily</t>
  </si>
  <si>
    <t>kus</t>
  </si>
  <si>
    <t>2112583713</t>
  </si>
  <si>
    <t>1 "prostup pro VZT lakovací kabiny v m.č.1 - otvor 1200 x 800mm"</t>
  </si>
  <si>
    <t>1 "prostup pro VZT lakovací kabiny v m.č.1 - otvor 1000 x 800mm"</t>
  </si>
  <si>
    <t>71</t>
  </si>
  <si>
    <t>998763201</t>
  </si>
  <si>
    <t>Přesun hmot procentní pro dřevostavby v objektech v do 12 m</t>
  </si>
  <si>
    <t>1341072412</t>
  </si>
  <si>
    <t>764</t>
  </si>
  <si>
    <t>Konstrukce klempířské</t>
  </si>
  <si>
    <t>72</t>
  </si>
  <si>
    <t>7643061R1</t>
  </si>
  <si>
    <t xml:space="preserve">Zhotovení, utěsnění a oplechování prostupu pro vzduchotechnické potrubí střechou </t>
  </si>
  <si>
    <t>kpl.</t>
  </si>
  <si>
    <t>1380858967</t>
  </si>
  <si>
    <t xml:space="preserve"> "prostup pro VZT lakovací kabiny v m.č.1 - otvor 1200 x 800mm"</t>
  </si>
  <si>
    <t xml:space="preserve"> "prostup pro VZT lakovací kabiny v m.č.1 - otvor 1000 x 800mm"</t>
  </si>
  <si>
    <t>73</t>
  </si>
  <si>
    <t>7643061R2</t>
  </si>
  <si>
    <t xml:space="preserve">Výměna podpůrné konstrukce střechy v místě prostupu pro vzduchotechnické potrubí střechou </t>
  </si>
  <si>
    <t>-1603984991</t>
  </si>
  <si>
    <t>74</t>
  </si>
  <si>
    <t>998764202</t>
  </si>
  <si>
    <t>Přesun hmot procentní pro konstrukce klempířské v objektech v do 12 m</t>
  </si>
  <si>
    <t>352299153</t>
  </si>
  <si>
    <t>777</t>
  </si>
  <si>
    <t>Podlahy lité</t>
  </si>
  <si>
    <t>75</t>
  </si>
  <si>
    <t>777111111</t>
  </si>
  <si>
    <t>Vysátí podkladu před provedením lité podlahy</t>
  </si>
  <si>
    <t>1612005874</t>
  </si>
  <si>
    <t>(8,75*4,2)*-1"odečtena celková plocha lakovací komory "</t>
  </si>
  <si>
    <t>76</t>
  </si>
  <si>
    <t>777111121</t>
  </si>
  <si>
    <t>Ruční broušení podkladu před provedením lité podlahy</t>
  </si>
  <si>
    <t>-1681262593</t>
  </si>
  <si>
    <t>13,575+0,3+0,525+0,3+2,175+4,98+2,775+0,525+13,2+5,4 "obvod místnosti č.1"</t>
  </si>
  <si>
    <t>8,75+4,2+8,75+4,2 "obvod lakovací kabiny umístěné v m.č.1"</t>
  </si>
  <si>
    <t>77</t>
  </si>
  <si>
    <t>777111123</t>
  </si>
  <si>
    <t>Strojní broušení podkladu před provedením lité podlahy</t>
  </si>
  <si>
    <t>526288214</t>
  </si>
  <si>
    <t>78</t>
  </si>
  <si>
    <t>777111141</t>
  </si>
  <si>
    <t>Otryskání podkladu před provedením lité podlahy</t>
  </si>
  <si>
    <t>155394958</t>
  </si>
  <si>
    <t>79</t>
  </si>
  <si>
    <t>777121105</t>
  </si>
  <si>
    <t>Vyrovnání podkladu podlah epoxidovou stěrkou plněnou pískem plochy přes 1,0 m2 tl do 3 mm</t>
  </si>
  <si>
    <t>-655233867</t>
  </si>
  <si>
    <t>80</t>
  </si>
  <si>
    <t>777131105</t>
  </si>
  <si>
    <t>Penetrační epoxidový nátěr podlahy na podklad z čerstvého betonu</t>
  </si>
  <si>
    <t>1468286497</t>
  </si>
  <si>
    <t>81</t>
  </si>
  <si>
    <t>777131125</t>
  </si>
  <si>
    <t>Prosyp penetračních nátěrů podkladu podlahy pískem v množství přes 1,0 do 1,5 kg/m2</t>
  </si>
  <si>
    <t>-1760391567</t>
  </si>
  <si>
    <t>82</t>
  </si>
  <si>
    <t>777511123</t>
  </si>
  <si>
    <t>Krycí epoxidová stěrka tloušťky přes 1 do 2 mm průmyslové lité podlahy</t>
  </si>
  <si>
    <t>1927603604</t>
  </si>
  <si>
    <t>83</t>
  </si>
  <si>
    <t>777911113</t>
  </si>
  <si>
    <t>Pohyblivé napojení lité podlahy na stěnu nebo sokl</t>
  </si>
  <si>
    <t>-63345233</t>
  </si>
  <si>
    <t>84</t>
  </si>
  <si>
    <t>998777202</t>
  </si>
  <si>
    <t>Přesun hmot procentní pro podlahy lité v objektech v do 12 m</t>
  </si>
  <si>
    <t>653268540</t>
  </si>
  <si>
    <t>784</t>
  </si>
  <si>
    <t>Dokončovací práce - malby a tapety</t>
  </si>
  <si>
    <t>85</t>
  </si>
  <si>
    <t>784111003</t>
  </si>
  <si>
    <t>Oprášení (ometení ) podkladu v místnostech výšky do 5,00 m</t>
  </si>
  <si>
    <t>882372615</t>
  </si>
  <si>
    <t>((4,07-3,5)*5,25)+((4,7-3,5)*5,25)+(0,375*5,25) "stěna u nového průvlaku - m.č.1"</t>
  </si>
  <si>
    <t>(2,175+4,98+0,66+1,595)*4,07 "stěny sv.4070mm - m.č.1"</t>
  </si>
  <si>
    <t>(0,525+13,2+5,4+13,575+0,3+0,525)*4,7 "stěny sv.4700mm - m.č.1"</t>
  </si>
  <si>
    <t>((2*2,55*3)+(1,25*1,8))*-1" odečteny otvory - okna m.č.1"</t>
  </si>
  <si>
    <t>(0,8*1,97*3)*-1"odečteny otvory - dveře m.č.1"</t>
  </si>
  <si>
    <t>(3,775*3,95)*-1"odečteny otvory - vrata m.č.1"</t>
  </si>
  <si>
    <t>(1,8+1,25+1,8+2,55+2+2,55+2,55+2+2,55+2,55+2+2,55)*0,25"ostění a nadpraží oken m.č.1 "</t>
  </si>
  <si>
    <t>((2,1+0,9+2,1)*3)*0,2"ostění a nadpraží dveří m.č.1"</t>
  </si>
  <si>
    <t>(3,95+3,775+3,95)*0,45"ostění a nadpraží vrat m.č.1"</t>
  </si>
  <si>
    <t>Mezisoučet - stěny m.č.1</t>
  </si>
  <si>
    <t>86</t>
  </si>
  <si>
    <t>784111013</t>
  </si>
  <si>
    <t>Obroušení podkladu omítnutého v místnostech výšky do 5,00 m</t>
  </si>
  <si>
    <t>2055764945</t>
  </si>
  <si>
    <t>87</t>
  </si>
  <si>
    <t>784171101</t>
  </si>
  <si>
    <t>Zakrytí vnitřních podlah včetně pozdějšího odkrytí</t>
  </si>
  <si>
    <t>-949764381</t>
  </si>
  <si>
    <t>88</t>
  </si>
  <si>
    <t>28323151</t>
  </si>
  <si>
    <t>papír separační potažený PE fólií</t>
  </si>
  <si>
    <t>-600938979</t>
  </si>
  <si>
    <t>85,2*1,05 'Přepočtené koeficientem množství</t>
  </si>
  <si>
    <t>89</t>
  </si>
  <si>
    <t>784181123</t>
  </si>
  <si>
    <t>Hloubková jednonásobná penetrace podkladu v místnostech výšky do 5,00 m</t>
  </si>
  <si>
    <t>-1259675425</t>
  </si>
  <si>
    <t>90</t>
  </si>
  <si>
    <t>784211113</t>
  </si>
  <si>
    <t>Dvojnásobné bílé malby ze směsí za mokra velmi dobře otěruvzdorných v místnostech výšky do 5,00 m</t>
  </si>
  <si>
    <t>-1418688691</t>
  </si>
  <si>
    <t>VP</t>
  </si>
  <si>
    <t xml:space="preserve">  Vícepráce</t>
  </si>
  <si>
    <t>PN</t>
  </si>
  <si>
    <t>02 - Ochrana před bleskem</t>
  </si>
  <si>
    <t xml:space="preserve">    741 - Elektroinstalace - silnoproud</t>
  </si>
  <si>
    <t>741</t>
  </si>
  <si>
    <t>Elektroinstalace - silnoproud</t>
  </si>
  <si>
    <t>210220121</t>
  </si>
  <si>
    <t>VLOZKA OLOV DO PODPERY,SVORKY,TRUBKY</t>
  </si>
  <si>
    <t>990064865</t>
  </si>
  <si>
    <t>210220231</t>
  </si>
  <si>
    <t>Montáž tyčí jímacích délky do 3 m na stojan</t>
  </si>
  <si>
    <t>1223030512</t>
  </si>
  <si>
    <t>35441040</t>
  </si>
  <si>
    <t>tyč jímací  2000mm FeZn</t>
  </si>
  <si>
    <t>128</t>
  </si>
  <si>
    <t>-71852389</t>
  </si>
  <si>
    <t>210220301</t>
  </si>
  <si>
    <t>Montáž svorek hromosvodných se 2 šrouby</t>
  </si>
  <si>
    <t>682353281</t>
  </si>
  <si>
    <t>35441885</t>
  </si>
  <si>
    <t>svorka spojovací pro lano D 8-10mm</t>
  </si>
  <si>
    <t>-1605027315</t>
  </si>
  <si>
    <t>35441520</t>
  </si>
  <si>
    <t xml:space="preserve">podpěra vedení FeZn </t>
  </si>
  <si>
    <t>-418485182</t>
  </si>
  <si>
    <t>354600478</t>
  </si>
  <si>
    <t xml:space="preserve">IZOLACNI TYC PRO JIMACI TYC </t>
  </si>
  <si>
    <t>879628972</t>
  </si>
  <si>
    <t>354600493</t>
  </si>
  <si>
    <t xml:space="preserve">DRZAK ODDALENNEHO HROMOSVODU </t>
  </si>
  <si>
    <t>-1600915267</t>
  </si>
  <si>
    <t>741410003</t>
  </si>
  <si>
    <t>Montáž vodič uzemňovací drát nebo lano D do 10 mm na povrchu</t>
  </si>
  <si>
    <t>-1901472067</t>
  </si>
  <si>
    <t>35441077</t>
  </si>
  <si>
    <t>drát D 8mm AlMgSi</t>
  </si>
  <si>
    <t>kg</t>
  </si>
  <si>
    <t>-1862359387</t>
  </si>
  <si>
    <t>741810001</t>
  </si>
  <si>
    <t>Celková prohlídka elektrického rozvodu a zařízení do 100 000,- Kč</t>
  </si>
  <si>
    <t>283858327</t>
  </si>
  <si>
    <t>03 - Vzduchotechnika</t>
  </si>
  <si>
    <t>HSV - HSV</t>
  </si>
  <si>
    <t xml:space="preserve">    1.1.VZT-O - Vzduchotechnické potrubí - ODTAH</t>
  </si>
  <si>
    <t xml:space="preserve">    2.1.VZT-P - Vzduchotechnické potrubí - PŘÍVOD</t>
  </si>
  <si>
    <t xml:space="preserve">    3.1.VZT-ON - Vzduchotechnické potrubí - OSTATNÍ NÁKLADY</t>
  </si>
  <si>
    <t>1.1.VZT-O</t>
  </si>
  <si>
    <t>Vzduchotechnické potrubí - ODTAH</t>
  </si>
  <si>
    <t>1.1.1</t>
  </si>
  <si>
    <t>Montáž vzduchotechnického potrubí 1370 x 650 mm včetně tvarovek</t>
  </si>
  <si>
    <t>1759882239</t>
  </si>
  <si>
    <t>1.1.</t>
  </si>
  <si>
    <t>Vzduchotechnické potrubí 1370 x 650 mm včetně tvarovek</t>
  </si>
  <si>
    <t>-404093515</t>
  </si>
  <si>
    <t>1.2.1</t>
  </si>
  <si>
    <t>Montáž protidešťové žaluzie venkovní 650 x 1370 mm včetně síta</t>
  </si>
  <si>
    <t>2144375348</t>
  </si>
  <si>
    <t>1.2.</t>
  </si>
  <si>
    <t>Protidešťová žaluzie venkovní 650 x 1370 mm včetně síta</t>
  </si>
  <si>
    <t>-1915265818</t>
  </si>
  <si>
    <t>2.1.VZT-P</t>
  </si>
  <si>
    <t>Vzduchotechnické potrubí - PŘÍVOD</t>
  </si>
  <si>
    <t>2.1.1</t>
  </si>
  <si>
    <t>Montáž vzduchotechnického potrubí 900 x 750 mm včetně tvarovek</t>
  </si>
  <si>
    <t>1985522288</t>
  </si>
  <si>
    <t>2.1.</t>
  </si>
  <si>
    <t>Vzduchotechnické potrubí 900 x 750 mm včetně tvarovek</t>
  </si>
  <si>
    <t>352835071</t>
  </si>
  <si>
    <t>2.2.1</t>
  </si>
  <si>
    <t>Montáž protidešťové žaluzie venkovní 750 x 900 mm včetně síta</t>
  </si>
  <si>
    <t>332013786</t>
  </si>
  <si>
    <t>2.2.</t>
  </si>
  <si>
    <t>Protidešťová žaluzie venkovní 750 x 900 mm včetně síta</t>
  </si>
  <si>
    <t>1096856985</t>
  </si>
  <si>
    <t>3.1.VZT-ON</t>
  </si>
  <si>
    <t>Vzduchotechnické potrubí - OSTATNÍ NÁKLADY</t>
  </si>
  <si>
    <t>3.1.</t>
  </si>
  <si>
    <t xml:space="preserve">Závěsový a spojovací materiál </t>
  </si>
  <si>
    <t>1351459747</t>
  </si>
  <si>
    <t>3.2.</t>
  </si>
  <si>
    <t>Doprava materiálu a osob</t>
  </si>
  <si>
    <t>-882481007</t>
  </si>
  <si>
    <t>3.3.</t>
  </si>
  <si>
    <t>Stavební přípomoce pro VZT</t>
  </si>
  <si>
    <t>1414481282</t>
  </si>
  <si>
    <t>3.4.</t>
  </si>
  <si>
    <t>Vyregulování a uvedení do provozu (práce)</t>
  </si>
  <si>
    <t>hod.</t>
  </si>
  <si>
    <t>-1317411464</t>
  </si>
  <si>
    <t>3.5.</t>
  </si>
  <si>
    <t>Lešení a pomocné plošiny</t>
  </si>
  <si>
    <t>-903191765</t>
  </si>
  <si>
    <t>04 - Plyn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</si>
  <si>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</si>
  <si>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</si>
  <si>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</si>
  <si>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</si>
  <si>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</si>
  <si>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</si>
  <si>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P1</t>
  </si>
  <si>
    <t>zajištění přívodu plynu k lakovací kabině</t>
  </si>
  <si>
    <t>512</t>
  </si>
  <si>
    <t>-42585061</t>
  </si>
  <si>
    <t>05 - Ostatní a vedlejší náklady</t>
  </si>
  <si>
    <t>VRN - Vedlejší rozpočtové náklady</t>
  </si>
  <si>
    <t xml:space="preserve">    VRN1 - Průzkumné, geodetické a projektové práce</t>
  </si>
  <si>
    <t>Vedlejší rozpočtové náklady</t>
  </si>
  <si>
    <t>VRN1</t>
  </si>
  <si>
    <t>Průzkumné, geodetické a projektové práce</t>
  </si>
  <si>
    <t>013002000</t>
  </si>
  <si>
    <t xml:space="preserve">Projektové práce - Dokumentace skutečného provedení  </t>
  </si>
  <si>
    <t>1024</t>
  </si>
  <si>
    <t>-2116071449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</si>
</sst>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6" fillId="4" borderId="0" xfId="0" applyNumberFormat="1" applyFont="1" applyFill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  <protection locked="0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4" fontId="6" fillId="0" borderId="0" xfId="0" applyNumberFormat="1" applyFont="1" applyAlignment="1" applyProtection="1"/>
    <xf numFmtId="4" fontId="33" fillId="0" borderId="0" xfId="0" applyNumberFormat="1" applyFont="1" applyAlignment="1" applyProtection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  <protection locked="0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0" borderId="23" xfId="0" applyFont="1" applyBorder="1" applyAlignment="1" applyProtection="1">
      <alignment horizontal="center" vertical="center"/>
    </xf>
    <xf numFmtId="49" fontId="24" fillId="0" borderId="23" xfId="0" applyNumberFormat="1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center" vertical="center" wrapText="1"/>
    </xf>
    <xf numFmtId="167" fontId="24" fillId="0" borderId="23" xfId="0" applyNumberFormat="1" applyFont="1" applyBorder="1" applyAlignment="1" applyProtection="1">
      <alignment vertical="center"/>
    </xf>
    <xf numFmtId="4" fontId="24" fillId="2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23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4" fillId="2" borderId="23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167" fontId="0" fillId="2" borderId="23" xfId="0" applyNumberFormat="1" applyFont="1" applyFill="1" applyBorder="1" applyAlignment="1" applyProtection="1">
      <alignment vertical="center"/>
      <protection locked="0"/>
    </xf>
    <xf numFmtId="4" fontId="0" fillId="2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</xf>
    <xf numFmtId="0" fontId="23" fillId="2" borderId="23" xfId="0" applyFont="1" applyFill="1" applyBorder="1" applyAlignment="1" applyProtection="1">
      <alignment horizontal="left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/>
    <xf numFmtId="4" fontId="20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4" fontId="26" fillId="4" borderId="0" xfId="0" applyNumberFormat="1" applyFont="1" applyFill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center"/>
    </xf>
    <xf numFmtId="4" fontId="19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tabSelected="1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24" t="s">
        <v>14</v>
      </c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23"/>
      <c r="AQ5" s="23"/>
      <c r="AR5" s="21"/>
      <c r="BE5" s="321" t="s">
        <v>15</v>
      </c>
      <c r="BS5" s="18" t="s">
        <v>6</v>
      </c>
    </row>
    <row r="6" spans="1:74" s="1" customFormat="1" ht="36.9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26" t="s">
        <v>17</v>
      </c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23"/>
      <c r="AQ6" s="23"/>
      <c r="AR6" s="21"/>
      <c r="BE6" s="322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322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322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2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2"/>
      <c r="BS10" s="18" t="s">
        <v>6</v>
      </c>
    </row>
    <row r="11" spans="1:74" s="1" customFormat="1" ht="18.45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</v>
      </c>
      <c r="AO11" s="23"/>
      <c r="AP11" s="23"/>
      <c r="AQ11" s="23"/>
      <c r="AR11" s="21"/>
      <c r="BE11" s="322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2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30</v>
      </c>
      <c r="AO13" s="23"/>
      <c r="AP13" s="23"/>
      <c r="AQ13" s="23"/>
      <c r="AR13" s="21"/>
      <c r="BE13" s="322"/>
      <c r="BS13" s="18" t="s">
        <v>6</v>
      </c>
    </row>
    <row r="14" spans="1:74" ht="13.2">
      <c r="B14" s="22"/>
      <c r="C14" s="23"/>
      <c r="D14" s="23"/>
      <c r="E14" s="327" t="s">
        <v>30</v>
      </c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328"/>
      <c r="AD14" s="328"/>
      <c r="AE14" s="328"/>
      <c r="AF14" s="328"/>
      <c r="AG14" s="328"/>
      <c r="AH14" s="328"/>
      <c r="AI14" s="328"/>
      <c r="AJ14" s="328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22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2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32</v>
      </c>
      <c r="AO16" s="23"/>
      <c r="AP16" s="23"/>
      <c r="AQ16" s="23"/>
      <c r="AR16" s="21"/>
      <c r="BE16" s="322"/>
      <c r="BS16" s="18" t="s">
        <v>4</v>
      </c>
    </row>
    <row r="17" spans="1:71" s="1" customFormat="1" ht="18.45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34</v>
      </c>
      <c r="AO17" s="23"/>
      <c r="AP17" s="23"/>
      <c r="AQ17" s="23"/>
      <c r="AR17" s="21"/>
      <c r="BE17" s="322"/>
      <c r="BS17" s="18" t="s">
        <v>35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2"/>
      <c r="BS18" s="18" t="s">
        <v>36</v>
      </c>
    </row>
    <row r="19" spans="1:71" s="1" customFormat="1" ht="12" customHeight="1">
      <c r="B19" s="22"/>
      <c r="C19" s="23"/>
      <c r="D19" s="30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32</v>
      </c>
      <c r="AO19" s="23"/>
      <c r="AP19" s="23"/>
      <c r="AQ19" s="23"/>
      <c r="AR19" s="21"/>
      <c r="BE19" s="322"/>
      <c r="BS19" s="18" t="s">
        <v>38</v>
      </c>
    </row>
    <row r="20" spans="1:71" s="1" customFormat="1" ht="18.45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34</v>
      </c>
      <c r="AO20" s="23"/>
      <c r="AP20" s="23"/>
      <c r="AQ20" s="23"/>
      <c r="AR20" s="21"/>
      <c r="BE20" s="322"/>
      <c r="BS20" s="18" t="s">
        <v>35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2"/>
    </row>
    <row r="22" spans="1:71" s="1" customFormat="1" ht="12" customHeight="1">
      <c r="B22" s="22"/>
      <c r="C22" s="23"/>
      <c r="D22" s="30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2"/>
    </row>
    <row r="23" spans="1:71" s="1" customFormat="1" ht="16.5" customHeight="1">
      <c r="B23" s="22"/>
      <c r="C23" s="23"/>
      <c r="D23" s="23"/>
      <c r="E23" s="329" t="s">
        <v>1</v>
      </c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23"/>
      <c r="AP23" s="23"/>
      <c r="AQ23" s="23"/>
      <c r="AR23" s="21"/>
      <c r="BE23" s="322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2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22"/>
    </row>
    <row r="26" spans="1:71" s="1" customFormat="1" ht="14.4" customHeight="1">
      <c r="B26" s="22"/>
      <c r="C26" s="23"/>
      <c r="D26" s="35" t="s">
        <v>40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330">
        <f>ROUND(AG94,0)</f>
        <v>0</v>
      </c>
      <c r="AL26" s="325"/>
      <c r="AM26" s="325"/>
      <c r="AN26" s="325"/>
      <c r="AO26" s="325"/>
      <c r="AP26" s="23"/>
      <c r="AQ26" s="23"/>
      <c r="AR26" s="21"/>
      <c r="BE26" s="322"/>
    </row>
    <row r="27" spans="1:71" s="1" customFormat="1" ht="14.4" customHeight="1">
      <c r="B27" s="22"/>
      <c r="C27" s="23"/>
      <c r="D27" s="35" t="s">
        <v>41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330">
        <f>ROUND(AG101, 0)</f>
        <v>0</v>
      </c>
      <c r="AL27" s="330"/>
      <c r="AM27" s="330"/>
      <c r="AN27" s="330"/>
      <c r="AO27" s="330"/>
      <c r="AP27" s="23"/>
      <c r="AQ27" s="23"/>
      <c r="AR27" s="21"/>
      <c r="BE27" s="322"/>
    </row>
    <row r="28" spans="1:71" s="2" customFormat="1" ht="6.9" customHeigh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9"/>
      <c r="BE28" s="322"/>
    </row>
    <row r="29" spans="1:71" s="2" customFormat="1" ht="25.95" customHeight="1">
      <c r="A29" s="36"/>
      <c r="B29" s="37"/>
      <c r="C29" s="38"/>
      <c r="D29" s="40" t="s">
        <v>42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331">
        <f>ROUND(AK26 + AK27, 0)</f>
        <v>0</v>
      </c>
      <c r="AL29" s="332"/>
      <c r="AM29" s="332"/>
      <c r="AN29" s="332"/>
      <c r="AO29" s="332"/>
      <c r="AP29" s="38"/>
      <c r="AQ29" s="38"/>
      <c r="AR29" s="39"/>
      <c r="BE29" s="322"/>
    </row>
    <row r="30" spans="1:71" s="2" customFormat="1" ht="6.9" customHeight="1">
      <c r="A30" s="36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BE30" s="322"/>
    </row>
    <row r="31" spans="1:71" s="2" customFormat="1" ht="13.2">
      <c r="A31" s="36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33" t="s">
        <v>43</v>
      </c>
      <c r="M31" s="333"/>
      <c r="N31" s="333"/>
      <c r="O31" s="333"/>
      <c r="P31" s="333"/>
      <c r="Q31" s="38"/>
      <c r="R31" s="38"/>
      <c r="S31" s="38"/>
      <c r="T31" s="38"/>
      <c r="U31" s="38"/>
      <c r="V31" s="38"/>
      <c r="W31" s="333" t="s">
        <v>44</v>
      </c>
      <c r="X31" s="333"/>
      <c r="Y31" s="333"/>
      <c r="Z31" s="333"/>
      <c r="AA31" s="333"/>
      <c r="AB31" s="333"/>
      <c r="AC31" s="333"/>
      <c r="AD31" s="333"/>
      <c r="AE31" s="333"/>
      <c r="AF31" s="38"/>
      <c r="AG31" s="38"/>
      <c r="AH31" s="38"/>
      <c r="AI31" s="38"/>
      <c r="AJ31" s="38"/>
      <c r="AK31" s="333" t="s">
        <v>45</v>
      </c>
      <c r="AL31" s="333"/>
      <c r="AM31" s="333"/>
      <c r="AN31" s="333"/>
      <c r="AO31" s="333"/>
      <c r="AP31" s="38"/>
      <c r="AQ31" s="38"/>
      <c r="AR31" s="39"/>
      <c r="BE31" s="322"/>
    </row>
    <row r="32" spans="1:71" s="3" customFormat="1" ht="14.4" customHeight="1">
      <c r="B32" s="42"/>
      <c r="C32" s="43"/>
      <c r="D32" s="30" t="s">
        <v>46</v>
      </c>
      <c r="E32" s="43"/>
      <c r="F32" s="30" t="s">
        <v>47</v>
      </c>
      <c r="G32" s="43"/>
      <c r="H32" s="43"/>
      <c r="I32" s="43"/>
      <c r="J32" s="43"/>
      <c r="K32" s="43"/>
      <c r="L32" s="314">
        <v>0.21</v>
      </c>
      <c r="M32" s="313"/>
      <c r="N32" s="313"/>
      <c r="O32" s="313"/>
      <c r="P32" s="313"/>
      <c r="Q32" s="43"/>
      <c r="R32" s="43"/>
      <c r="S32" s="43"/>
      <c r="T32" s="43"/>
      <c r="U32" s="43"/>
      <c r="V32" s="43"/>
      <c r="W32" s="312">
        <f>ROUND(AZ94 + SUM(CD101:CD105), 0)</f>
        <v>0</v>
      </c>
      <c r="X32" s="313"/>
      <c r="Y32" s="313"/>
      <c r="Z32" s="313"/>
      <c r="AA32" s="313"/>
      <c r="AB32" s="313"/>
      <c r="AC32" s="313"/>
      <c r="AD32" s="313"/>
      <c r="AE32" s="313"/>
      <c r="AF32" s="43"/>
      <c r="AG32" s="43"/>
      <c r="AH32" s="43"/>
      <c r="AI32" s="43"/>
      <c r="AJ32" s="43"/>
      <c r="AK32" s="312">
        <f>ROUND(AV94 + SUM(BY101:BY105), 0)</f>
        <v>0</v>
      </c>
      <c r="AL32" s="313"/>
      <c r="AM32" s="313"/>
      <c r="AN32" s="313"/>
      <c r="AO32" s="313"/>
      <c r="AP32" s="43"/>
      <c r="AQ32" s="43"/>
      <c r="AR32" s="44"/>
      <c r="BE32" s="323"/>
    </row>
    <row r="33" spans="1:57" s="3" customFormat="1" ht="14.4" customHeight="1">
      <c r="B33" s="42"/>
      <c r="C33" s="43"/>
      <c r="D33" s="43"/>
      <c r="E33" s="43"/>
      <c r="F33" s="30" t="s">
        <v>48</v>
      </c>
      <c r="G33" s="43"/>
      <c r="H33" s="43"/>
      <c r="I33" s="43"/>
      <c r="J33" s="43"/>
      <c r="K33" s="43"/>
      <c r="L33" s="314">
        <v>0.15</v>
      </c>
      <c r="M33" s="313"/>
      <c r="N33" s="313"/>
      <c r="O33" s="313"/>
      <c r="P33" s="313"/>
      <c r="Q33" s="43"/>
      <c r="R33" s="43"/>
      <c r="S33" s="43"/>
      <c r="T33" s="43"/>
      <c r="U33" s="43"/>
      <c r="V33" s="43"/>
      <c r="W33" s="312">
        <f>ROUND(BA94 + SUM(CE101:CE105), 0)</f>
        <v>0</v>
      </c>
      <c r="X33" s="313"/>
      <c r="Y33" s="313"/>
      <c r="Z33" s="313"/>
      <c r="AA33" s="313"/>
      <c r="AB33" s="313"/>
      <c r="AC33" s="313"/>
      <c r="AD33" s="313"/>
      <c r="AE33" s="313"/>
      <c r="AF33" s="43"/>
      <c r="AG33" s="43"/>
      <c r="AH33" s="43"/>
      <c r="AI33" s="43"/>
      <c r="AJ33" s="43"/>
      <c r="AK33" s="312">
        <f>ROUND(AW94 + SUM(BZ101:BZ105), 0)</f>
        <v>0</v>
      </c>
      <c r="AL33" s="313"/>
      <c r="AM33" s="313"/>
      <c r="AN33" s="313"/>
      <c r="AO33" s="313"/>
      <c r="AP33" s="43"/>
      <c r="AQ33" s="43"/>
      <c r="AR33" s="44"/>
      <c r="BE33" s="323"/>
    </row>
    <row r="34" spans="1:57" s="3" customFormat="1" ht="14.4" hidden="1" customHeight="1">
      <c r="B34" s="42"/>
      <c r="C34" s="43"/>
      <c r="D34" s="43"/>
      <c r="E34" s="43"/>
      <c r="F34" s="30" t="s">
        <v>49</v>
      </c>
      <c r="G34" s="43"/>
      <c r="H34" s="43"/>
      <c r="I34" s="43"/>
      <c r="J34" s="43"/>
      <c r="K34" s="43"/>
      <c r="L34" s="314">
        <v>0.21</v>
      </c>
      <c r="M34" s="313"/>
      <c r="N34" s="313"/>
      <c r="O34" s="313"/>
      <c r="P34" s="313"/>
      <c r="Q34" s="43"/>
      <c r="R34" s="43"/>
      <c r="S34" s="43"/>
      <c r="T34" s="43"/>
      <c r="U34" s="43"/>
      <c r="V34" s="43"/>
      <c r="W34" s="312">
        <f>ROUND(BB94 + SUM(CF101:CF105), 0)</f>
        <v>0</v>
      </c>
      <c r="X34" s="313"/>
      <c r="Y34" s="313"/>
      <c r="Z34" s="313"/>
      <c r="AA34" s="313"/>
      <c r="AB34" s="313"/>
      <c r="AC34" s="313"/>
      <c r="AD34" s="313"/>
      <c r="AE34" s="313"/>
      <c r="AF34" s="43"/>
      <c r="AG34" s="43"/>
      <c r="AH34" s="43"/>
      <c r="AI34" s="43"/>
      <c r="AJ34" s="43"/>
      <c r="AK34" s="312">
        <v>0</v>
      </c>
      <c r="AL34" s="313"/>
      <c r="AM34" s="313"/>
      <c r="AN34" s="313"/>
      <c r="AO34" s="313"/>
      <c r="AP34" s="43"/>
      <c r="AQ34" s="43"/>
      <c r="AR34" s="44"/>
      <c r="BE34" s="323"/>
    </row>
    <row r="35" spans="1:57" s="3" customFormat="1" ht="14.4" hidden="1" customHeight="1">
      <c r="B35" s="42"/>
      <c r="C35" s="43"/>
      <c r="D35" s="43"/>
      <c r="E35" s="43"/>
      <c r="F35" s="30" t="s">
        <v>50</v>
      </c>
      <c r="G35" s="43"/>
      <c r="H35" s="43"/>
      <c r="I35" s="43"/>
      <c r="J35" s="43"/>
      <c r="K35" s="43"/>
      <c r="L35" s="314">
        <v>0.15</v>
      </c>
      <c r="M35" s="313"/>
      <c r="N35" s="313"/>
      <c r="O35" s="313"/>
      <c r="P35" s="313"/>
      <c r="Q35" s="43"/>
      <c r="R35" s="43"/>
      <c r="S35" s="43"/>
      <c r="T35" s="43"/>
      <c r="U35" s="43"/>
      <c r="V35" s="43"/>
      <c r="W35" s="312">
        <f>ROUND(BC94 + SUM(CG101:CG105), 0)</f>
        <v>0</v>
      </c>
      <c r="X35" s="313"/>
      <c r="Y35" s="313"/>
      <c r="Z35" s="313"/>
      <c r="AA35" s="313"/>
      <c r="AB35" s="313"/>
      <c r="AC35" s="313"/>
      <c r="AD35" s="313"/>
      <c r="AE35" s="313"/>
      <c r="AF35" s="43"/>
      <c r="AG35" s="43"/>
      <c r="AH35" s="43"/>
      <c r="AI35" s="43"/>
      <c r="AJ35" s="43"/>
      <c r="AK35" s="312">
        <v>0</v>
      </c>
      <c r="AL35" s="313"/>
      <c r="AM35" s="313"/>
      <c r="AN35" s="313"/>
      <c r="AO35" s="313"/>
      <c r="AP35" s="43"/>
      <c r="AQ35" s="43"/>
      <c r="AR35" s="44"/>
    </row>
    <row r="36" spans="1:57" s="3" customFormat="1" ht="14.4" hidden="1" customHeight="1">
      <c r="B36" s="42"/>
      <c r="C36" s="43"/>
      <c r="D36" s="43"/>
      <c r="E36" s="43"/>
      <c r="F36" s="30" t="s">
        <v>51</v>
      </c>
      <c r="G36" s="43"/>
      <c r="H36" s="43"/>
      <c r="I36" s="43"/>
      <c r="J36" s="43"/>
      <c r="K36" s="43"/>
      <c r="L36" s="314">
        <v>0</v>
      </c>
      <c r="M36" s="313"/>
      <c r="N36" s="313"/>
      <c r="O36" s="313"/>
      <c r="P36" s="313"/>
      <c r="Q36" s="43"/>
      <c r="R36" s="43"/>
      <c r="S36" s="43"/>
      <c r="T36" s="43"/>
      <c r="U36" s="43"/>
      <c r="V36" s="43"/>
      <c r="W36" s="312">
        <f>ROUND(BD94 + SUM(CH101:CH105), 0)</f>
        <v>0</v>
      </c>
      <c r="X36" s="313"/>
      <c r="Y36" s="313"/>
      <c r="Z36" s="313"/>
      <c r="AA36" s="313"/>
      <c r="AB36" s="313"/>
      <c r="AC36" s="313"/>
      <c r="AD36" s="313"/>
      <c r="AE36" s="313"/>
      <c r="AF36" s="43"/>
      <c r="AG36" s="43"/>
      <c r="AH36" s="43"/>
      <c r="AI36" s="43"/>
      <c r="AJ36" s="43"/>
      <c r="AK36" s="312">
        <v>0</v>
      </c>
      <c r="AL36" s="313"/>
      <c r="AM36" s="313"/>
      <c r="AN36" s="313"/>
      <c r="AO36" s="313"/>
      <c r="AP36" s="43"/>
      <c r="AQ36" s="43"/>
      <c r="AR36" s="44"/>
    </row>
    <row r="37" spans="1:57" s="2" customFormat="1" ht="6.9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6"/>
    </row>
    <row r="38" spans="1:57" s="2" customFormat="1" ht="25.95" customHeight="1">
      <c r="A38" s="36"/>
      <c r="B38" s="37"/>
      <c r="C38" s="45"/>
      <c r="D38" s="46" t="s">
        <v>52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8" t="s">
        <v>53</v>
      </c>
      <c r="U38" s="47"/>
      <c r="V38" s="47"/>
      <c r="W38" s="47"/>
      <c r="X38" s="318" t="s">
        <v>54</v>
      </c>
      <c r="Y38" s="316"/>
      <c r="Z38" s="316"/>
      <c r="AA38" s="316"/>
      <c r="AB38" s="316"/>
      <c r="AC38" s="47"/>
      <c r="AD38" s="47"/>
      <c r="AE38" s="47"/>
      <c r="AF38" s="47"/>
      <c r="AG38" s="47"/>
      <c r="AH38" s="47"/>
      <c r="AI38" s="47"/>
      <c r="AJ38" s="47"/>
      <c r="AK38" s="315">
        <f>SUM(AK29:AK36)</f>
        <v>0</v>
      </c>
      <c r="AL38" s="316"/>
      <c r="AM38" s="316"/>
      <c r="AN38" s="316"/>
      <c r="AO38" s="317"/>
      <c r="AP38" s="45"/>
      <c r="AQ38" s="45"/>
      <c r="AR38" s="39"/>
      <c r="BE38" s="36"/>
    </row>
    <row r="39" spans="1:57" s="2" customFormat="1" ht="6.9" customHeight="1">
      <c r="A39" s="36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9"/>
      <c r="BE39" s="36"/>
    </row>
    <row r="40" spans="1:57" s="2" customFormat="1" ht="14.4" customHeight="1">
      <c r="A40" s="36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9"/>
      <c r="BE40" s="36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49"/>
      <c r="C49" s="50"/>
      <c r="D49" s="51" t="s">
        <v>55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56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6"/>
      <c r="B60" s="37"/>
      <c r="C60" s="38"/>
      <c r="D60" s="54" t="s">
        <v>57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4" t="s">
        <v>58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4" t="s">
        <v>57</v>
      </c>
      <c r="AI60" s="41"/>
      <c r="AJ60" s="41"/>
      <c r="AK60" s="41"/>
      <c r="AL60" s="41"/>
      <c r="AM60" s="54" t="s">
        <v>58</v>
      </c>
      <c r="AN60" s="41"/>
      <c r="AO60" s="41"/>
      <c r="AP60" s="38"/>
      <c r="AQ60" s="38"/>
      <c r="AR60" s="39"/>
      <c r="BE60" s="36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6"/>
      <c r="B64" s="37"/>
      <c r="C64" s="38"/>
      <c r="D64" s="51" t="s">
        <v>59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60</v>
      </c>
      <c r="AI64" s="55"/>
      <c r="AJ64" s="55"/>
      <c r="AK64" s="55"/>
      <c r="AL64" s="55"/>
      <c r="AM64" s="55"/>
      <c r="AN64" s="55"/>
      <c r="AO64" s="55"/>
      <c r="AP64" s="38"/>
      <c r="AQ64" s="38"/>
      <c r="AR64" s="39"/>
      <c r="BE64" s="36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6"/>
      <c r="B75" s="37"/>
      <c r="C75" s="38"/>
      <c r="D75" s="54" t="s">
        <v>57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4" t="s">
        <v>58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4" t="s">
        <v>57</v>
      </c>
      <c r="AI75" s="41"/>
      <c r="AJ75" s="41"/>
      <c r="AK75" s="41"/>
      <c r="AL75" s="41"/>
      <c r="AM75" s="54" t="s">
        <v>58</v>
      </c>
      <c r="AN75" s="41"/>
      <c r="AO75" s="41"/>
      <c r="AP75" s="38"/>
      <c r="AQ75" s="38"/>
      <c r="AR75" s="39"/>
      <c r="BE75" s="36"/>
    </row>
    <row r="76" spans="1:57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6"/>
    </row>
    <row r="77" spans="1:57" s="2" customFormat="1" ht="6.9" customHeight="1">
      <c r="A77" s="36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9"/>
      <c r="BE77" s="36"/>
    </row>
    <row r="81" spans="1:91" s="2" customFormat="1" ht="6.9" customHeight="1">
      <c r="A81" s="36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9"/>
      <c r="BE81" s="36"/>
    </row>
    <row r="82" spans="1:91" s="2" customFormat="1" ht="24.9" customHeight="1">
      <c r="A82" s="36"/>
      <c r="B82" s="37"/>
      <c r="C82" s="24" t="s">
        <v>61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6"/>
    </row>
    <row r="83" spans="1:91" s="2" customFormat="1" ht="6.9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6"/>
    </row>
    <row r="84" spans="1:91" s="4" customFormat="1" ht="12" customHeight="1">
      <c r="B84" s="60"/>
      <c r="C84" s="30" t="s">
        <v>13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6008KL04-032020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</row>
    <row r="85" spans="1:91" s="5" customFormat="1" ht="36.9" customHeight="1">
      <c r="B85" s="63"/>
      <c r="C85" s="64" t="s">
        <v>16</v>
      </c>
      <c r="D85" s="65"/>
      <c r="E85" s="65"/>
      <c r="F85" s="65"/>
      <c r="G85" s="65"/>
      <c r="H85" s="65"/>
      <c r="I85" s="65"/>
      <c r="J85" s="65"/>
      <c r="K85" s="65"/>
      <c r="L85" s="347" t="str">
        <f>K6</f>
        <v>Holice - Změna užívání objektu E v dílně povrchových úprav na lakovnu</v>
      </c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I85" s="348"/>
      <c r="AJ85" s="348"/>
      <c r="AK85" s="348"/>
      <c r="AL85" s="348"/>
      <c r="AM85" s="348"/>
      <c r="AN85" s="348"/>
      <c r="AO85" s="348"/>
      <c r="AP85" s="65"/>
      <c r="AQ85" s="65"/>
      <c r="AR85" s="66"/>
    </row>
    <row r="86" spans="1:91" s="2" customFormat="1" ht="6.9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6"/>
    </row>
    <row r="87" spans="1:91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67" t="str">
        <f>IF(K8="","",K8)</f>
        <v>Holice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349" t="str">
        <f>IF(AN8= "","",AN8)</f>
        <v>22. 4. 2020</v>
      </c>
      <c r="AN87" s="349"/>
      <c r="AO87" s="38"/>
      <c r="AP87" s="38"/>
      <c r="AQ87" s="38"/>
      <c r="AR87" s="39"/>
      <c r="BE87" s="36"/>
    </row>
    <row r="88" spans="1:91" s="2" customFormat="1" ht="6.9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6"/>
    </row>
    <row r="89" spans="1:91" s="2" customFormat="1" ht="40.200000000000003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1" t="str">
        <f>IF(E11= "","",E11)</f>
        <v>SŠA Holice, Nádražní 301, 534 01 Holice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31</v>
      </c>
      <c r="AJ89" s="38"/>
      <c r="AK89" s="38"/>
      <c r="AL89" s="38"/>
      <c r="AM89" s="356" t="str">
        <f>IF(E17="","",E17)</f>
        <v>ApA Architektonicko-projekt.ateliér Vamberk s.r.o.</v>
      </c>
      <c r="AN89" s="357"/>
      <c r="AO89" s="357"/>
      <c r="AP89" s="357"/>
      <c r="AQ89" s="38"/>
      <c r="AR89" s="39"/>
      <c r="AS89" s="350" t="s">
        <v>62</v>
      </c>
      <c r="AT89" s="351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6"/>
    </row>
    <row r="90" spans="1:91" s="2" customFormat="1" ht="40.200000000000003" customHeight="1">
      <c r="A90" s="36"/>
      <c r="B90" s="37"/>
      <c r="C90" s="30" t="s">
        <v>29</v>
      </c>
      <c r="D90" s="38"/>
      <c r="E90" s="38"/>
      <c r="F90" s="38"/>
      <c r="G90" s="38"/>
      <c r="H90" s="38"/>
      <c r="I90" s="38"/>
      <c r="J90" s="38"/>
      <c r="K90" s="38"/>
      <c r="L90" s="61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37</v>
      </c>
      <c r="AJ90" s="38"/>
      <c r="AK90" s="38"/>
      <c r="AL90" s="38"/>
      <c r="AM90" s="356" t="str">
        <f>IF(E20="","",E20)</f>
        <v>ApA Architektonicko-projekt.ateliér Vamberk s.r.o.</v>
      </c>
      <c r="AN90" s="357"/>
      <c r="AO90" s="357"/>
      <c r="AP90" s="357"/>
      <c r="AQ90" s="38"/>
      <c r="AR90" s="39"/>
      <c r="AS90" s="352"/>
      <c r="AT90" s="353"/>
      <c r="AU90" s="71"/>
      <c r="AV90" s="71"/>
      <c r="AW90" s="71"/>
      <c r="AX90" s="71"/>
      <c r="AY90" s="71"/>
      <c r="AZ90" s="71"/>
      <c r="BA90" s="71"/>
      <c r="BB90" s="71"/>
      <c r="BC90" s="71"/>
      <c r="BD90" s="72"/>
      <c r="BE90" s="36"/>
    </row>
    <row r="91" spans="1:91" s="2" customFormat="1" ht="10.95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354"/>
      <c r="AT91" s="355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6"/>
    </row>
    <row r="92" spans="1:91" s="2" customFormat="1" ht="29.25" customHeight="1">
      <c r="A92" s="36"/>
      <c r="B92" s="37"/>
      <c r="C92" s="341" t="s">
        <v>63</v>
      </c>
      <c r="D92" s="342"/>
      <c r="E92" s="342"/>
      <c r="F92" s="342"/>
      <c r="G92" s="342"/>
      <c r="H92" s="75"/>
      <c r="I92" s="344" t="s">
        <v>64</v>
      </c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2"/>
      <c r="X92" s="342"/>
      <c r="Y92" s="342"/>
      <c r="Z92" s="342"/>
      <c r="AA92" s="342"/>
      <c r="AB92" s="342"/>
      <c r="AC92" s="342"/>
      <c r="AD92" s="342"/>
      <c r="AE92" s="342"/>
      <c r="AF92" s="342"/>
      <c r="AG92" s="343" t="s">
        <v>65</v>
      </c>
      <c r="AH92" s="342"/>
      <c r="AI92" s="342"/>
      <c r="AJ92" s="342"/>
      <c r="AK92" s="342"/>
      <c r="AL92" s="342"/>
      <c r="AM92" s="342"/>
      <c r="AN92" s="344" t="s">
        <v>66</v>
      </c>
      <c r="AO92" s="342"/>
      <c r="AP92" s="345"/>
      <c r="AQ92" s="76" t="s">
        <v>67</v>
      </c>
      <c r="AR92" s="39"/>
      <c r="AS92" s="77" t="s">
        <v>68</v>
      </c>
      <c r="AT92" s="78" t="s">
        <v>69</v>
      </c>
      <c r="AU92" s="78" t="s">
        <v>70</v>
      </c>
      <c r="AV92" s="78" t="s">
        <v>71</v>
      </c>
      <c r="AW92" s="78" t="s">
        <v>72</v>
      </c>
      <c r="AX92" s="78" t="s">
        <v>73</v>
      </c>
      <c r="AY92" s="78" t="s">
        <v>74</v>
      </c>
      <c r="AZ92" s="78" t="s">
        <v>75</v>
      </c>
      <c r="BA92" s="78" t="s">
        <v>76</v>
      </c>
      <c r="BB92" s="78" t="s">
        <v>77</v>
      </c>
      <c r="BC92" s="78" t="s">
        <v>78</v>
      </c>
      <c r="BD92" s="79" t="s">
        <v>79</v>
      </c>
      <c r="BE92" s="36"/>
    </row>
    <row r="93" spans="1:91" s="2" customFormat="1" ht="10.95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0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2"/>
      <c r="BE93" s="36"/>
    </row>
    <row r="94" spans="1:91" s="6" customFormat="1" ht="32.4" customHeight="1">
      <c r="B94" s="83"/>
      <c r="C94" s="84" t="s">
        <v>80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346">
        <f>ROUND(SUM(AG95:AG99),0)</f>
        <v>0</v>
      </c>
      <c r="AH94" s="346"/>
      <c r="AI94" s="346"/>
      <c r="AJ94" s="346"/>
      <c r="AK94" s="346"/>
      <c r="AL94" s="346"/>
      <c r="AM94" s="346"/>
      <c r="AN94" s="319">
        <f t="shared" ref="AN94:AN99" si="0">SUM(AG94,AT94)</f>
        <v>0</v>
      </c>
      <c r="AO94" s="319"/>
      <c r="AP94" s="319"/>
      <c r="AQ94" s="87" t="s">
        <v>1</v>
      </c>
      <c r="AR94" s="88"/>
      <c r="AS94" s="89">
        <f>ROUND(SUM(AS95:AS99),0)</f>
        <v>0</v>
      </c>
      <c r="AT94" s="90">
        <f t="shared" ref="AT94:AT99" si="1">ROUND(SUM(AV94:AW94),1)</f>
        <v>0</v>
      </c>
      <c r="AU94" s="91">
        <f>ROUND(SUM(AU95:AU99),5)</f>
        <v>0</v>
      </c>
      <c r="AV94" s="90">
        <f>ROUND(AZ94*L32,1)</f>
        <v>0</v>
      </c>
      <c r="AW94" s="90">
        <f>ROUND(BA94*L33,1)</f>
        <v>0</v>
      </c>
      <c r="AX94" s="90">
        <f>ROUND(BB94*L32,1)</f>
        <v>0</v>
      </c>
      <c r="AY94" s="90">
        <f>ROUND(BC94*L33,1)</f>
        <v>0</v>
      </c>
      <c r="AZ94" s="90">
        <f>ROUND(SUM(AZ95:AZ99),0)</f>
        <v>0</v>
      </c>
      <c r="BA94" s="90">
        <f>ROUND(SUM(BA95:BA99),0)</f>
        <v>0</v>
      </c>
      <c r="BB94" s="90">
        <f>ROUND(SUM(BB95:BB99),0)</f>
        <v>0</v>
      </c>
      <c r="BC94" s="90">
        <f>ROUND(SUM(BC95:BC99),0)</f>
        <v>0</v>
      </c>
      <c r="BD94" s="92">
        <f>ROUND(SUM(BD95:BD99),0)</f>
        <v>0</v>
      </c>
      <c r="BS94" s="93" t="s">
        <v>81</v>
      </c>
      <c r="BT94" s="93" t="s">
        <v>82</v>
      </c>
      <c r="BU94" s="94" t="s">
        <v>83</v>
      </c>
      <c r="BV94" s="93" t="s">
        <v>84</v>
      </c>
      <c r="BW94" s="93" t="s">
        <v>5</v>
      </c>
      <c r="BX94" s="93" t="s">
        <v>85</v>
      </c>
      <c r="CL94" s="93" t="s">
        <v>1</v>
      </c>
    </row>
    <row r="95" spans="1:91" s="7" customFormat="1" ht="16.5" customHeight="1">
      <c r="A95" s="95" t="s">
        <v>86</v>
      </c>
      <c r="B95" s="96"/>
      <c r="C95" s="97"/>
      <c r="D95" s="340" t="s">
        <v>87</v>
      </c>
      <c r="E95" s="340"/>
      <c r="F95" s="340"/>
      <c r="G95" s="340"/>
      <c r="H95" s="340"/>
      <c r="I95" s="98"/>
      <c r="J95" s="340" t="s">
        <v>88</v>
      </c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38">
        <f>'01 - Stavební práce'!J32</f>
        <v>0</v>
      </c>
      <c r="AH95" s="339"/>
      <c r="AI95" s="339"/>
      <c r="AJ95" s="339"/>
      <c r="AK95" s="339"/>
      <c r="AL95" s="339"/>
      <c r="AM95" s="339"/>
      <c r="AN95" s="338">
        <f t="shared" si="0"/>
        <v>0</v>
      </c>
      <c r="AO95" s="339"/>
      <c r="AP95" s="339"/>
      <c r="AQ95" s="99" t="s">
        <v>89</v>
      </c>
      <c r="AR95" s="100"/>
      <c r="AS95" s="101">
        <v>0</v>
      </c>
      <c r="AT95" s="102">
        <f t="shared" si="1"/>
        <v>0</v>
      </c>
      <c r="AU95" s="103">
        <f>'01 - Stavební práce'!P143</f>
        <v>0</v>
      </c>
      <c r="AV95" s="102">
        <f>'01 - Stavební práce'!J35</f>
        <v>0</v>
      </c>
      <c r="AW95" s="102">
        <f>'01 - Stavební práce'!J36</f>
        <v>0</v>
      </c>
      <c r="AX95" s="102">
        <f>'01 - Stavební práce'!J37</f>
        <v>0</v>
      </c>
      <c r="AY95" s="102">
        <f>'01 - Stavební práce'!J38</f>
        <v>0</v>
      </c>
      <c r="AZ95" s="102">
        <f>'01 - Stavební práce'!F35</f>
        <v>0</v>
      </c>
      <c r="BA95" s="102">
        <f>'01 - Stavební práce'!F36</f>
        <v>0</v>
      </c>
      <c r="BB95" s="102">
        <f>'01 - Stavební práce'!F37</f>
        <v>0</v>
      </c>
      <c r="BC95" s="102">
        <f>'01 - Stavební práce'!F38</f>
        <v>0</v>
      </c>
      <c r="BD95" s="104">
        <f>'01 - Stavební práce'!F39</f>
        <v>0</v>
      </c>
      <c r="BT95" s="105" t="s">
        <v>36</v>
      </c>
      <c r="BV95" s="105" t="s">
        <v>84</v>
      </c>
      <c r="BW95" s="105" t="s">
        <v>90</v>
      </c>
      <c r="BX95" s="105" t="s">
        <v>5</v>
      </c>
      <c r="CL95" s="105" t="s">
        <v>1</v>
      </c>
      <c r="CM95" s="105" t="s">
        <v>91</v>
      </c>
    </row>
    <row r="96" spans="1:91" s="7" customFormat="1" ht="16.5" customHeight="1">
      <c r="A96" s="95" t="s">
        <v>86</v>
      </c>
      <c r="B96" s="96"/>
      <c r="C96" s="97"/>
      <c r="D96" s="340" t="s">
        <v>92</v>
      </c>
      <c r="E96" s="340"/>
      <c r="F96" s="340"/>
      <c r="G96" s="340"/>
      <c r="H96" s="340"/>
      <c r="I96" s="98"/>
      <c r="J96" s="340" t="s">
        <v>93</v>
      </c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38">
        <f>'02 - Ochrana před bleskem'!J32</f>
        <v>0</v>
      </c>
      <c r="AH96" s="339"/>
      <c r="AI96" s="339"/>
      <c r="AJ96" s="339"/>
      <c r="AK96" s="339"/>
      <c r="AL96" s="339"/>
      <c r="AM96" s="339"/>
      <c r="AN96" s="338">
        <f t="shared" si="0"/>
        <v>0</v>
      </c>
      <c r="AO96" s="339"/>
      <c r="AP96" s="339"/>
      <c r="AQ96" s="99" t="s">
        <v>89</v>
      </c>
      <c r="AR96" s="100"/>
      <c r="AS96" s="101">
        <v>0</v>
      </c>
      <c r="AT96" s="102">
        <f t="shared" si="1"/>
        <v>0</v>
      </c>
      <c r="AU96" s="103">
        <f>'02 - Ochrana před bleskem'!P129</f>
        <v>0</v>
      </c>
      <c r="AV96" s="102">
        <f>'02 - Ochrana před bleskem'!J35</f>
        <v>0</v>
      </c>
      <c r="AW96" s="102">
        <f>'02 - Ochrana před bleskem'!J36</f>
        <v>0</v>
      </c>
      <c r="AX96" s="102">
        <f>'02 - Ochrana před bleskem'!J37</f>
        <v>0</v>
      </c>
      <c r="AY96" s="102">
        <f>'02 - Ochrana před bleskem'!J38</f>
        <v>0</v>
      </c>
      <c r="AZ96" s="102">
        <f>'02 - Ochrana před bleskem'!F35</f>
        <v>0</v>
      </c>
      <c r="BA96" s="102">
        <f>'02 - Ochrana před bleskem'!F36</f>
        <v>0</v>
      </c>
      <c r="BB96" s="102">
        <f>'02 - Ochrana před bleskem'!F37</f>
        <v>0</v>
      </c>
      <c r="BC96" s="102">
        <f>'02 - Ochrana před bleskem'!F38</f>
        <v>0</v>
      </c>
      <c r="BD96" s="104">
        <f>'02 - Ochrana před bleskem'!F39</f>
        <v>0</v>
      </c>
      <c r="BT96" s="105" t="s">
        <v>36</v>
      </c>
      <c r="BV96" s="105" t="s">
        <v>84</v>
      </c>
      <c r="BW96" s="105" t="s">
        <v>94</v>
      </c>
      <c r="BX96" s="105" t="s">
        <v>5</v>
      </c>
      <c r="CL96" s="105" t="s">
        <v>1</v>
      </c>
      <c r="CM96" s="105" t="s">
        <v>91</v>
      </c>
    </row>
    <row r="97" spans="1:91" s="7" customFormat="1" ht="16.5" customHeight="1">
      <c r="A97" s="95" t="s">
        <v>86</v>
      </c>
      <c r="B97" s="96"/>
      <c r="C97" s="97"/>
      <c r="D97" s="340" t="s">
        <v>95</v>
      </c>
      <c r="E97" s="340"/>
      <c r="F97" s="340"/>
      <c r="G97" s="340"/>
      <c r="H97" s="340"/>
      <c r="I97" s="98"/>
      <c r="J97" s="340" t="s">
        <v>96</v>
      </c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38">
        <f>'03 - Vzduchotechnika'!J32</f>
        <v>0</v>
      </c>
      <c r="AH97" s="339"/>
      <c r="AI97" s="339"/>
      <c r="AJ97" s="339"/>
      <c r="AK97" s="339"/>
      <c r="AL97" s="339"/>
      <c r="AM97" s="339"/>
      <c r="AN97" s="338">
        <f t="shared" si="0"/>
        <v>0</v>
      </c>
      <c r="AO97" s="339"/>
      <c r="AP97" s="339"/>
      <c r="AQ97" s="99" t="s">
        <v>89</v>
      </c>
      <c r="AR97" s="100"/>
      <c r="AS97" s="101">
        <v>0</v>
      </c>
      <c r="AT97" s="102">
        <f t="shared" si="1"/>
        <v>0</v>
      </c>
      <c r="AU97" s="103">
        <f>'03 - Vzduchotechnika'!P131</f>
        <v>0</v>
      </c>
      <c r="AV97" s="102">
        <f>'03 - Vzduchotechnika'!J35</f>
        <v>0</v>
      </c>
      <c r="AW97" s="102">
        <f>'03 - Vzduchotechnika'!J36</f>
        <v>0</v>
      </c>
      <c r="AX97" s="102">
        <f>'03 - Vzduchotechnika'!J37</f>
        <v>0</v>
      </c>
      <c r="AY97" s="102">
        <f>'03 - Vzduchotechnika'!J38</f>
        <v>0</v>
      </c>
      <c r="AZ97" s="102">
        <f>'03 - Vzduchotechnika'!F35</f>
        <v>0</v>
      </c>
      <c r="BA97" s="102">
        <f>'03 - Vzduchotechnika'!F36</f>
        <v>0</v>
      </c>
      <c r="BB97" s="102">
        <f>'03 - Vzduchotechnika'!F37</f>
        <v>0</v>
      </c>
      <c r="BC97" s="102">
        <f>'03 - Vzduchotechnika'!F38</f>
        <v>0</v>
      </c>
      <c r="BD97" s="104">
        <f>'03 - Vzduchotechnika'!F39</f>
        <v>0</v>
      </c>
      <c r="BT97" s="105" t="s">
        <v>36</v>
      </c>
      <c r="BV97" s="105" t="s">
        <v>84</v>
      </c>
      <c r="BW97" s="105" t="s">
        <v>97</v>
      </c>
      <c r="BX97" s="105" t="s">
        <v>5</v>
      </c>
      <c r="CL97" s="105" t="s">
        <v>1</v>
      </c>
      <c r="CM97" s="105" t="s">
        <v>91</v>
      </c>
    </row>
    <row r="98" spans="1:91" s="7" customFormat="1" ht="16.5" customHeight="1">
      <c r="A98" s="95" t="s">
        <v>86</v>
      </c>
      <c r="B98" s="96"/>
      <c r="C98" s="97"/>
      <c r="D98" s="340" t="s">
        <v>98</v>
      </c>
      <c r="E98" s="340"/>
      <c r="F98" s="340"/>
      <c r="G98" s="340"/>
      <c r="H98" s="340"/>
      <c r="I98" s="98"/>
      <c r="J98" s="340" t="s">
        <v>99</v>
      </c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38">
        <f>'04 - Plyn'!J32</f>
        <v>0</v>
      </c>
      <c r="AH98" s="339"/>
      <c r="AI98" s="339"/>
      <c r="AJ98" s="339"/>
      <c r="AK98" s="339"/>
      <c r="AL98" s="339"/>
      <c r="AM98" s="339"/>
      <c r="AN98" s="338">
        <f t="shared" si="0"/>
        <v>0</v>
      </c>
      <c r="AO98" s="339"/>
      <c r="AP98" s="339"/>
      <c r="AQ98" s="99" t="s">
        <v>89</v>
      </c>
      <c r="AR98" s="100"/>
      <c r="AS98" s="101">
        <v>0</v>
      </c>
      <c r="AT98" s="102">
        <f t="shared" si="1"/>
        <v>0</v>
      </c>
      <c r="AU98" s="103">
        <f>'04 - Plyn'!P129</f>
        <v>0</v>
      </c>
      <c r="AV98" s="102">
        <f>'04 - Plyn'!J35</f>
        <v>0</v>
      </c>
      <c r="AW98" s="102">
        <f>'04 - Plyn'!J36</f>
        <v>0</v>
      </c>
      <c r="AX98" s="102">
        <f>'04 - Plyn'!J37</f>
        <v>0</v>
      </c>
      <c r="AY98" s="102">
        <f>'04 - Plyn'!J38</f>
        <v>0</v>
      </c>
      <c r="AZ98" s="102">
        <f>'04 - Plyn'!F35</f>
        <v>0</v>
      </c>
      <c r="BA98" s="102">
        <f>'04 - Plyn'!F36</f>
        <v>0</v>
      </c>
      <c r="BB98" s="102">
        <f>'04 - Plyn'!F37</f>
        <v>0</v>
      </c>
      <c r="BC98" s="102">
        <f>'04 - Plyn'!F38</f>
        <v>0</v>
      </c>
      <c r="BD98" s="104">
        <f>'04 - Plyn'!F39</f>
        <v>0</v>
      </c>
      <c r="BT98" s="105" t="s">
        <v>36</v>
      </c>
      <c r="BV98" s="105" t="s">
        <v>84</v>
      </c>
      <c r="BW98" s="105" t="s">
        <v>100</v>
      </c>
      <c r="BX98" s="105" t="s">
        <v>5</v>
      </c>
      <c r="CL98" s="105" t="s">
        <v>1</v>
      </c>
      <c r="CM98" s="105" t="s">
        <v>91</v>
      </c>
    </row>
    <row r="99" spans="1:91" s="7" customFormat="1" ht="16.5" customHeight="1">
      <c r="A99" s="95" t="s">
        <v>86</v>
      </c>
      <c r="B99" s="96"/>
      <c r="C99" s="97"/>
      <c r="D99" s="340" t="s">
        <v>101</v>
      </c>
      <c r="E99" s="340"/>
      <c r="F99" s="340"/>
      <c r="G99" s="340"/>
      <c r="H99" s="340"/>
      <c r="I99" s="98"/>
      <c r="J99" s="340" t="s">
        <v>102</v>
      </c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38">
        <f>'05 - Ostatní a vedlejší n...'!J32</f>
        <v>0</v>
      </c>
      <c r="AH99" s="339"/>
      <c r="AI99" s="339"/>
      <c r="AJ99" s="339"/>
      <c r="AK99" s="339"/>
      <c r="AL99" s="339"/>
      <c r="AM99" s="339"/>
      <c r="AN99" s="338">
        <f t="shared" si="0"/>
        <v>0</v>
      </c>
      <c r="AO99" s="339"/>
      <c r="AP99" s="339"/>
      <c r="AQ99" s="99" t="s">
        <v>89</v>
      </c>
      <c r="AR99" s="100"/>
      <c r="AS99" s="106">
        <v>0</v>
      </c>
      <c r="AT99" s="107">
        <f t="shared" si="1"/>
        <v>0</v>
      </c>
      <c r="AU99" s="108">
        <f>'05 - Ostatní a vedlejší n...'!P129</f>
        <v>0</v>
      </c>
      <c r="AV99" s="107">
        <f>'05 - Ostatní a vedlejší n...'!J35</f>
        <v>0</v>
      </c>
      <c r="AW99" s="107">
        <f>'05 - Ostatní a vedlejší n...'!J36</f>
        <v>0</v>
      </c>
      <c r="AX99" s="107">
        <f>'05 - Ostatní a vedlejší n...'!J37</f>
        <v>0</v>
      </c>
      <c r="AY99" s="107">
        <f>'05 - Ostatní a vedlejší n...'!J38</f>
        <v>0</v>
      </c>
      <c r="AZ99" s="107">
        <f>'05 - Ostatní a vedlejší n...'!F35</f>
        <v>0</v>
      </c>
      <c r="BA99" s="107">
        <f>'05 - Ostatní a vedlejší n...'!F36</f>
        <v>0</v>
      </c>
      <c r="BB99" s="107">
        <f>'05 - Ostatní a vedlejší n...'!F37</f>
        <v>0</v>
      </c>
      <c r="BC99" s="107">
        <f>'05 - Ostatní a vedlejší n...'!F38</f>
        <v>0</v>
      </c>
      <c r="BD99" s="109">
        <f>'05 - Ostatní a vedlejší n...'!F39</f>
        <v>0</v>
      </c>
      <c r="BT99" s="105" t="s">
        <v>36</v>
      </c>
      <c r="BV99" s="105" t="s">
        <v>84</v>
      </c>
      <c r="BW99" s="105" t="s">
        <v>103</v>
      </c>
      <c r="BX99" s="105" t="s">
        <v>5</v>
      </c>
      <c r="CL99" s="105" t="s">
        <v>1</v>
      </c>
      <c r="CM99" s="105" t="s">
        <v>91</v>
      </c>
    </row>
    <row r="100" spans="1:91"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1"/>
    </row>
    <row r="101" spans="1:91" s="2" customFormat="1" ht="30" customHeight="1">
      <c r="A101" s="36"/>
      <c r="B101" s="37"/>
      <c r="C101" s="84" t="s">
        <v>104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19">
        <f>ROUND(SUM(AG102:AG105), 0)</f>
        <v>0</v>
      </c>
      <c r="AH101" s="319"/>
      <c r="AI101" s="319"/>
      <c r="AJ101" s="319"/>
      <c r="AK101" s="319"/>
      <c r="AL101" s="319"/>
      <c r="AM101" s="319"/>
      <c r="AN101" s="319">
        <f>ROUND(SUM(AN102:AN105), 0)</f>
        <v>0</v>
      </c>
      <c r="AO101" s="319"/>
      <c r="AP101" s="319"/>
      <c r="AQ101" s="110"/>
      <c r="AR101" s="39"/>
      <c r="AS101" s="77" t="s">
        <v>105</v>
      </c>
      <c r="AT101" s="78" t="s">
        <v>106</v>
      </c>
      <c r="AU101" s="78" t="s">
        <v>46</v>
      </c>
      <c r="AV101" s="79" t="s">
        <v>69</v>
      </c>
      <c r="AW101" s="36"/>
      <c r="AX101" s="36"/>
      <c r="AY101" s="36"/>
      <c r="AZ101" s="36"/>
      <c r="BA101" s="36"/>
      <c r="BB101" s="36"/>
      <c r="BC101" s="36"/>
      <c r="BD101" s="36"/>
      <c r="BE101" s="36"/>
    </row>
    <row r="102" spans="1:91" s="2" customFormat="1" ht="19.95" customHeight="1">
      <c r="A102" s="36"/>
      <c r="B102" s="37"/>
      <c r="C102" s="38"/>
      <c r="D102" s="335" t="s">
        <v>107</v>
      </c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5"/>
      <c r="X102" s="335"/>
      <c r="Y102" s="335"/>
      <c r="Z102" s="335"/>
      <c r="AA102" s="335"/>
      <c r="AB102" s="335"/>
      <c r="AC102" s="38"/>
      <c r="AD102" s="38"/>
      <c r="AE102" s="38"/>
      <c r="AF102" s="38"/>
      <c r="AG102" s="336">
        <f>ROUND(AG94 * AS102, 0)</f>
        <v>0</v>
      </c>
      <c r="AH102" s="337"/>
      <c r="AI102" s="337"/>
      <c r="AJ102" s="337"/>
      <c r="AK102" s="337"/>
      <c r="AL102" s="337"/>
      <c r="AM102" s="337"/>
      <c r="AN102" s="337">
        <f>ROUND(AG102 + AV102, 0)</f>
        <v>0</v>
      </c>
      <c r="AO102" s="337"/>
      <c r="AP102" s="337"/>
      <c r="AQ102" s="38"/>
      <c r="AR102" s="39"/>
      <c r="AS102" s="113">
        <v>0</v>
      </c>
      <c r="AT102" s="114" t="s">
        <v>108</v>
      </c>
      <c r="AU102" s="114" t="s">
        <v>47</v>
      </c>
      <c r="AV102" s="115">
        <f>ROUND(IF(AU102="základní",AG102*L32,IF(AU102="snížená",AG102*L33,0)), 1)</f>
        <v>0</v>
      </c>
      <c r="AW102" s="36"/>
      <c r="AX102" s="36"/>
      <c r="AY102" s="36"/>
      <c r="AZ102" s="36"/>
      <c r="BA102" s="36"/>
      <c r="BB102" s="36"/>
      <c r="BC102" s="36"/>
      <c r="BD102" s="36"/>
      <c r="BE102" s="36"/>
      <c r="BV102" s="18" t="s">
        <v>109</v>
      </c>
      <c r="BY102" s="116">
        <f>IF(AU102="základní",AV102,0)</f>
        <v>0</v>
      </c>
      <c r="BZ102" s="116">
        <f>IF(AU102="snížená",AV102,0)</f>
        <v>0</v>
      </c>
      <c r="CA102" s="116">
        <v>0</v>
      </c>
      <c r="CB102" s="116">
        <v>0</v>
      </c>
      <c r="CC102" s="116">
        <v>0</v>
      </c>
      <c r="CD102" s="116">
        <f>IF(AU102="základní",AG102,0)</f>
        <v>0</v>
      </c>
      <c r="CE102" s="116">
        <f>IF(AU102="snížená",AG102,0)</f>
        <v>0</v>
      </c>
      <c r="CF102" s="116">
        <f>IF(AU102="zákl. přenesená",AG102,0)</f>
        <v>0</v>
      </c>
      <c r="CG102" s="116">
        <f>IF(AU102="sníž. přenesená",AG102,0)</f>
        <v>0</v>
      </c>
      <c r="CH102" s="116">
        <f>IF(AU102="nulová",AG102,0)</f>
        <v>0</v>
      </c>
      <c r="CI102" s="18">
        <f>IF(AU102="základní",1,IF(AU102="snížená",2,IF(AU102="zákl. přenesená",4,IF(AU102="sníž. přenesená",5,3))))</f>
        <v>1</v>
      </c>
      <c r="CJ102" s="18">
        <f>IF(AT102="stavební čast",1,IF(AT102="investiční čast",2,3))</f>
        <v>1</v>
      </c>
      <c r="CK102" s="18" t="str">
        <f>IF(D102="Vyplň vlastní","","x")</f>
        <v>x</v>
      </c>
    </row>
    <row r="103" spans="1:91" s="2" customFormat="1" ht="19.95" customHeight="1">
      <c r="A103" s="36"/>
      <c r="B103" s="37"/>
      <c r="C103" s="38"/>
      <c r="D103" s="334" t="s">
        <v>110</v>
      </c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5"/>
      <c r="X103" s="335"/>
      <c r="Y103" s="335"/>
      <c r="Z103" s="335"/>
      <c r="AA103" s="335"/>
      <c r="AB103" s="335"/>
      <c r="AC103" s="38"/>
      <c r="AD103" s="38"/>
      <c r="AE103" s="38"/>
      <c r="AF103" s="38"/>
      <c r="AG103" s="336">
        <f>ROUND(AG94 * AS103, 0)</f>
        <v>0</v>
      </c>
      <c r="AH103" s="337"/>
      <c r="AI103" s="337"/>
      <c r="AJ103" s="337"/>
      <c r="AK103" s="337"/>
      <c r="AL103" s="337"/>
      <c r="AM103" s="337"/>
      <c r="AN103" s="337">
        <f>ROUND(AG103 + AV103, 0)</f>
        <v>0</v>
      </c>
      <c r="AO103" s="337"/>
      <c r="AP103" s="337"/>
      <c r="AQ103" s="38"/>
      <c r="AR103" s="39"/>
      <c r="AS103" s="113">
        <v>0</v>
      </c>
      <c r="AT103" s="114" t="s">
        <v>108</v>
      </c>
      <c r="AU103" s="114" t="s">
        <v>47</v>
      </c>
      <c r="AV103" s="115">
        <f>ROUND(IF(AU103="základní",AG103*L32,IF(AU103="snížená",AG103*L33,0)), 1)</f>
        <v>0</v>
      </c>
      <c r="AW103" s="36"/>
      <c r="AX103" s="36"/>
      <c r="AY103" s="36"/>
      <c r="AZ103" s="36"/>
      <c r="BA103" s="36"/>
      <c r="BB103" s="36"/>
      <c r="BC103" s="36"/>
      <c r="BD103" s="36"/>
      <c r="BE103" s="36"/>
      <c r="BV103" s="18" t="s">
        <v>111</v>
      </c>
      <c r="BY103" s="116">
        <f>IF(AU103="základní",AV103,0)</f>
        <v>0</v>
      </c>
      <c r="BZ103" s="116">
        <f>IF(AU103="snížená",AV103,0)</f>
        <v>0</v>
      </c>
      <c r="CA103" s="116">
        <v>0</v>
      </c>
      <c r="CB103" s="116">
        <v>0</v>
      </c>
      <c r="CC103" s="116">
        <v>0</v>
      </c>
      <c r="CD103" s="116">
        <f>IF(AU103="základní",AG103,0)</f>
        <v>0</v>
      </c>
      <c r="CE103" s="116">
        <f>IF(AU103="snížená",AG103,0)</f>
        <v>0</v>
      </c>
      <c r="CF103" s="116">
        <f>IF(AU103="zákl. přenesená",AG103,0)</f>
        <v>0</v>
      </c>
      <c r="CG103" s="116">
        <f>IF(AU103="sníž. přenesená",AG103,0)</f>
        <v>0</v>
      </c>
      <c r="CH103" s="116">
        <f>IF(AU103="nulová",AG103,0)</f>
        <v>0</v>
      </c>
      <c r="CI103" s="18">
        <f>IF(AU103="základní",1,IF(AU103="snížená",2,IF(AU103="zákl. přenesená",4,IF(AU103="sníž. přenesená",5,3))))</f>
        <v>1</v>
      </c>
      <c r="CJ103" s="18">
        <f>IF(AT103="stavební čast",1,IF(AT103="investiční čast",2,3))</f>
        <v>1</v>
      </c>
      <c r="CK103" s="18" t="str">
        <f>IF(D103="Vyplň vlastní","","x")</f>
        <v/>
      </c>
    </row>
    <row r="104" spans="1:91" s="2" customFormat="1" ht="19.95" customHeight="1">
      <c r="A104" s="36"/>
      <c r="B104" s="37"/>
      <c r="C104" s="38"/>
      <c r="D104" s="334" t="s">
        <v>110</v>
      </c>
      <c r="E104" s="335"/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335"/>
      <c r="Q104" s="335"/>
      <c r="R104" s="335"/>
      <c r="S104" s="335"/>
      <c r="T104" s="335"/>
      <c r="U104" s="335"/>
      <c r="V104" s="335"/>
      <c r="W104" s="335"/>
      <c r="X104" s="335"/>
      <c r="Y104" s="335"/>
      <c r="Z104" s="335"/>
      <c r="AA104" s="335"/>
      <c r="AB104" s="335"/>
      <c r="AC104" s="38"/>
      <c r="AD104" s="38"/>
      <c r="AE104" s="38"/>
      <c r="AF104" s="38"/>
      <c r="AG104" s="336">
        <f>ROUND(AG94 * AS104, 0)</f>
        <v>0</v>
      </c>
      <c r="AH104" s="337"/>
      <c r="AI104" s="337"/>
      <c r="AJ104" s="337"/>
      <c r="AK104" s="337"/>
      <c r="AL104" s="337"/>
      <c r="AM104" s="337"/>
      <c r="AN104" s="337">
        <f>ROUND(AG104 + AV104, 0)</f>
        <v>0</v>
      </c>
      <c r="AO104" s="337"/>
      <c r="AP104" s="337"/>
      <c r="AQ104" s="38"/>
      <c r="AR104" s="39"/>
      <c r="AS104" s="113">
        <v>0</v>
      </c>
      <c r="AT104" s="114" t="s">
        <v>108</v>
      </c>
      <c r="AU104" s="114" t="s">
        <v>47</v>
      </c>
      <c r="AV104" s="115">
        <f>ROUND(IF(AU104="základní",AG104*L32,IF(AU104="snížená",AG104*L33,0)), 1)</f>
        <v>0</v>
      </c>
      <c r="AW104" s="36"/>
      <c r="AX104" s="36"/>
      <c r="AY104" s="36"/>
      <c r="AZ104" s="36"/>
      <c r="BA104" s="36"/>
      <c r="BB104" s="36"/>
      <c r="BC104" s="36"/>
      <c r="BD104" s="36"/>
      <c r="BE104" s="36"/>
      <c r="BV104" s="18" t="s">
        <v>111</v>
      </c>
      <c r="BY104" s="116">
        <f>IF(AU104="základní",AV104,0)</f>
        <v>0</v>
      </c>
      <c r="BZ104" s="116">
        <f>IF(AU104="snížená",AV104,0)</f>
        <v>0</v>
      </c>
      <c r="CA104" s="116">
        <v>0</v>
      </c>
      <c r="CB104" s="116">
        <v>0</v>
      </c>
      <c r="CC104" s="116">
        <v>0</v>
      </c>
      <c r="CD104" s="116">
        <f>IF(AU104="základní",AG104,0)</f>
        <v>0</v>
      </c>
      <c r="CE104" s="116">
        <f>IF(AU104="snížená",AG104,0)</f>
        <v>0</v>
      </c>
      <c r="CF104" s="116">
        <f>IF(AU104="zákl. přenesená",AG104,0)</f>
        <v>0</v>
      </c>
      <c r="CG104" s="116">
        <f>IF(AU104="sníž. přenesená",AG104,0)</f>
        <v>0</v>
      </c>
      <c r="CH104" s="116">
        <f>IF(AU104="nulová",AG104,0)</f>
        <v>0</v>
      </c>
      <c r="CI104" s="18">
        <f>IF(AU104="základní",1,IF(AU104="snížená",2,IF(AU104="zákl. přenesená",4,IF(AU104="sníž. přenesená",5,3))))</f>
        <v>1</v>
      </c>
      <c r="CJ104" s="18">
        <f>IF(AT104="stavební čast",1,IF(AT104="investiční čast",2,3))</f>
        <v>1</v>
      </c>
      <c r="CK104" s="18" t="str">
        <f>IF(D104="Vyplň vlastní","","x")</f>
        <v/>
      </c>
    </row>
    <row r="105" spans="1:91" s="2" customFormat="1" ht="19.95" customHeight="1">
      <c r="A105" s="36"/>
      <c r="B105" s="37"/>
      <c r="C105" s="38"/>
      <c r="D105" s="334" t="s">
        <v>110</v>
      </c>
      <c r="E105" s="335"/>
      <c r="F105" s="335"/>
      <c r="G105" s="335"/>
      <c r="H105" s="335"/>
      <c r="I105" s="335"/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35"/>
      <c r="X105" s="335"/>
      <c r="Y105" s="335"/>
      <c r="Z105" s="335"/>
      <c r="AA105" s="335"/>
      <c r="AB105" s="335"/>
      <c r="AC105" s="38"/>
      <c r="AD105" s="38"/>
      <c r="AE105" s="38"/>
      <c r="AF105" s="38"/>
      <c r="AG105" s="336">
        <f>ROUND(AG94 * AS105, 0)</f>
        <v>0</v>
      </c>
      <c r="AH105" s="337"/>
      <c r="AI105" s="337"/>
      <c r="AJ105" s="337"/>
      <c r="AK105" s="337"/>
      <c r="AL105" s="337"/>
      <c r="AM105" s="337"/>
      <c r="AN105" s="337">
        <f>ROUND(AG105 + AV105, 0)</f>
        <v>0</v>
      </c>
      <c r="AO105" s="337"/>
      <c r="AP105" s="337"/>
      <c r="AQ105" s="38"/>
      <c r="AR105" s="39"/>
      <c r="AS105" s="117">
        <v>0</v>
      </c>
      <c r="AT105" s="118" t="s">
        <v>108</v>
      </c>
      <c r="AU105" s="118" t="s">
        <v>47</v>
      </c>
      <c r="AV105" s="119">
        <f>ROUND(IF(AU105="základní",AG105*L32,IF(AU105="snížená",AG105*L33,0)), 1)</f>
        <v>0</v>
      </c>
      <c r="AW105" s="36"/>
      <c r="AX105" s="36"/>
      <c r="AY105" s="36"/>
      <c r="AZ105" s="36"/>
      <c r="BA105" s="36"/>
      <c r="BB105" s="36"/>
      <c r="BC105" s="36"/>
      <c r="BD105" s="36"/>
      <c r="BE105" s="36"/>
      <c r="BV105" s="18" t="s">
        <v>111</v>
      </c>
      <c r="BY105" s="116">
        <f>IF(AU105="základní",AV105,0)</f>
        <v>0</v>
      </c>
      <c r="BZ105" s="116">
        <f>IF(AU105="snížená",AV105,0)</f>
        <v>0</v>
      </c>
      <c r="CA105" s="116">
        <v>0</v>
      </c>
      <c r="CB105" s="116">
        <v>0</v>
      </c>
      <c r="CC105" s="116">
        <v>0</v>
      </c>
      <c r="CD105" s="116">
        <f>IF(AU105="základní",AG105,0)</f>
        <v>0</v>
      </c>
      <c r="CE105" s="116">
        <f>IF(AU105="snížená",AG105,0)</f>
        <v>0</v>
      </c>
      <c r="CF105" s="116">
        <f>IF(AU105="zákl. přenesená",AG105,0)</f>
        <v>0</v>
      </c>
      <c r="CG105" s="116">
        <f>IF(AU105="sníž. přenesená",AG105,0)</f>
        <v>0</v>
      </c>
      <c r="CH105" s="116">
        <f>IF(AU105="nulová",AG105,0)</f>
        <v>0</v>
      </c>
      <c r="CI105" s="18">
        <f>IF(AU105="základní",1,IF(AU105="snížená",2,IF(AU105="zákl. přenesená",4,IF(AU105="sníž. přenesená",5,3))))</f>
        <v>1</v>
      </c>
      <c r="CJ105" s="18">
        <f>IF(AT105="stavební čast",1,IF(AT105="investiční čast",2,3))</f>
        <v>1</v>
      </c>
      <c r="CK105" s="18" t="str">
        <f>IF(D105="Vyplň vlastní","","x")</f>
        <v/>
      </c>
    </row>
    <row r="106" spans="1:91" s="2" customFormat="1" ht="10.95" customHeight="1">
      <c r="A106" s="36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9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</row>
    <row r="107" spans="1:91" s="2" customFormat="1" ht="30" customHeight="1">
      <c r="A107" s="36"/>
      <c r="B107" s="37"/>
      <c r="C107" s="120" t="s">
        <v>112</v>
      </c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320">
        <f>ROUND(AG94 + AG101, 0)</f>
        <v>0</v>
      </c>
      <c r="AH107" s="320"/>
      <c r="AI107" s="320"/>
      <c r="AJ107" s="320"/>
      <c r="AK107" s="320"/>
      <c r="AL107" s="320"/>
      <c r="AM107" s="320"/>
      <c r="AN107" s="320">
        <f>ROUND(AN94 + AN101, 0)</f>
        <v>0</v>
      </c>
      <c r="AO107" s="320"/>
      <c r="AP107" s="320"/>
      <c r="AQ107" s="121"/>
      <c r="AR107" s="39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</row>
    <row r="108" spans="1:91" s="2" customFormat="1" ht="6.9" customHeight="1">
      <c r="A108" s="36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39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</row>
  </sheetData>
  <sheetProtection algorithmName="SHA-512" hashValue="IAchO1KuAKxLnIIKfpwDWY6Uo9RqKP2lqzf/NSg4cdZLea4aGO0dCu5kY5ADAmJU0OHkBWhn+XTXK9S0AgyaKQ==" saltValue="joWPb2n373sUt9vYaMiq6hM4FQ+E+kiO6ajJFgjCOwpmGUO+qI59VzOlrPUuxbu5A41MlfrMszR76iUxPwXVig==" spinCount="100000" sheet="1" objects="1" scenarios="1" formatColumns="0" formatRows="0"/>
  <mergeCells count="76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AG94:AM94"/>
    <mergeCell ref="AN94:AP94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AN103:AP103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3:P33"/>
    <mergeCell ref="AG101:AM101"/>
    <mergeCell ref="AN101:AP101"/>
    <mergeCell ref="AG107:AM107"/>
    <mergeCell ref="AN107:AP107"/>
    <mergeCell ref="D104:AB104"/>
    <mergeCell ref="AG104:AM104"/>
    <mergeCell ref="AN104:AP104"/>
    <mergeCell ref="D105:AB105"/>
    <mergeCell ref="AG105:AM105"/>
    <mergeCell ref="AN105:AP105"/>
    <mergeCell ref="D102:AB102"/>
    <mergeCell ref="AG102:AM102"/>
    <mergeCell ref="AN102:AP102"/>
    <mergeCell ref="D103:AB103"/>
    <mergeCell ref="AG103:AM103"/>
    <mergeCell ref="AR2:BE2"/>
    <mergeCell ref="AK36:AO36"/>
    <mergeCell ref="W36:AE36"/>
    <mergeCell ref="L36:P36"/>
    <mergeCell ref="AK38:AO38"/>
    <mergeCell ref="X38:AB38"/>
    <mergeCell ref="AK34:AO34"/>
    <mergeCell ref="L34:P34"/>
    <mergeCell ref="W34:AE34"/>
    <mergeCell ref="W35:AE35"/>
    <mergeCell ref="L35:P35"/>
    <mergeCell ref="AK35:AO35"/>
    <mergeCell ref="L32:P32"/>
    <mergeCell ref="W32:AE32"/>
    <mergeCell ref="W33:AE33"/>
    <mergeCell ref="AK33:AO33"/>
  </mergeCells>
  <dataValidations count="2">
    <dataValidation type="list" allowBlank="1" showInputMessage="1" showErrorMessage="1" error="Povoleny jsou hodnoty základní, snížená, zákl. přenesená, sníž. přenesená, nulová." sqref="AU101:AU10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1:AT105">
      <formula1>"stavební čast, technologická čast, investiční čast"</formula1>
    </dataValidation>
  </dataValidations>
  <hyperlinks>
    <hyperlink ref="A95" location="'01 - Stavební práce'!C2" display="/"/>
    <hyperlink ref="A96" location="'02 - Ochrana před bleskem'!C2" display="/"/>
    <hyperlink ref="A97" location="'03 - Vzduchotechnika'!C2" display="/"/>
    <hyperlink ref="A98" location="'04 - Plyn'!C2" display="/"/>
    <hyperlink ref="A99" location="'05 - Ostatní a vedlejší 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25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23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23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8" t="s">
        <v>90</v>
      </c>
    </row>
    <row r="3" spans="1:46" s="1" customFormat="1" ht="6.9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21"/>
      <c r="AT3" s="18" t="s">
        <v>91</v>
      </c>
    </row>
    <row r="4" spans="1:46" s="1" customFormat="1" ht="24.9" customHeight="1">
      <c r="B4" s="21"/>
      <c r="D4" s="127" t="s">
        <v>113</v>
      </c>
      <c r="I4" s="123"/>
      <c r="L4" s="21"/>
      <c r="M4" s="128" t="s">
        <v>10</v>
      </c>
      <c r="AT4" s="18" t="s">
        <v>4</v>
      </c>
    </row>
    <row r="5" spans="1:46" s="1" customFormat="1" ht="6.9" customHeight="1">
      <c r="B5" s="21"/>
      <c r="I5" s="123"/>
      <c r="L5" s="21"/>
    </row>
    <row r="6" spans="1:46" s="1" customFormat="1" ht="12" customHeight="1">
      <c r="B6" s="21"/>
      <c r="D6" s="129" t="s">
        <v>16</v>
      </c>
      <c r="I6" s="123"/>
      <c r="L6" s="21"/>
    </row>
    <row r="7" spans="1:46" s="1" customFormat="1" ht="16.5" customHeight="1">
      <c r="B7" s="21"/>
      <c r="E7" s="361" t="str">
        <f>'Rekapitulace stavby'!K6</f>
        <v>Holice - Změna užívání objektu E v dílně povrchových úprav na lakovnu</v>
      </c>
      <c r="F7" s="362"/>
      <c r="G7" s="362"/>
      <c r="H7" s="362"/>
      <c r="I7" s="123"/>
      <c r="L7" s="21"/>
    </row>
    <row r="8" spans="1:46" s="2" customFormat="1" ht="12" customHeight="1">
      <c r="A8" s="36"/>
      <c r="B8" s="39"/>
      <c r="C8" s="36"/>
      <c r="D8" s="129" t="s">
        <v>114</v>
      </c>
      <c r="E8" s="36"/>
      <c r="F8" s="36"/>
      <c r="G8" s="36"/>
      <c r="H8" s="36"/>
      <c r="I8" s="130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39"/>
      <c r="C9" s="36"/>
      <c r="D9" s="36"/>
      <c r="E9" s="363" t="s">
        <v>115</v>
      </c>
      <c r="F9" s="364"/>
      <c r="G9" s="364"/>
      <c r="H9" s="364"/>
      <c r="I9" s="130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39"/>
      <c r="C10" s="36"/>
      <c r="D10" s="36"/>
      <c r="E10" s="36"/>
      <c r="F10" s="36"/>
      <c r="G10" s="36"/>
      <c r="H10" s="36"/>
      <c r="I10" s="130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39"/>
      <c r="C11" s="36"/>
      <c r="D11" s="129" t="s">
        <v>18</v>
      </c>
      <c r="E11" s="36"/>
      <c r="F11" s="131" t="s">
        <v>1</v>
      </c>
      <c r="G11" s="36"/>
      <c r="H11" s="36"/>
      <c r="I11" s="132" t="s">
        <v>19</v>
      </c>
      <c r="J11" s="131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39"/>
      <c r="C12" s="36"/>
      <c r="D12" s="129" t="s">
        <v>20</v>
      </c>
      <c r="E12" s="36"/>
      <c r="F12" s="131" t="s">
        <v>21</v>
      </c>
      <c r="G12" s="36"/>
      <c r="H12" s="36"/>
      <c r="I12" s="132" t="s">
        <v>22</v>
      </c>
      <c r="J12" s="133" t="str">
        <f>'Rekapitulace stavby'!AN8</f>
        <v>22. 4. 2020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5" customHeight="1">
      <c r="A13" s="36"/>
      <c r="B13" s="39"/>
      <c r="C13" s="36"/>
      <c r="D13" s="36"/>
      <c r="E13" s="36"/>
      <c r="F13" s="36"/>
      <c r="G13" s="36"/>
      <c r="H13" s="36"/>
      <c r="I13" s="130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39"/>
      <c r="C14" s="36"/>
      <c r="D14" s="129" t="s">
        <v>24</v>
      </c>
      <c r="E14" s="36"/>
      <c r="F14" s="36"/>
      <c r="G14" s="36"/>
      <c r="H14" s="36"/>
      <c r="I14" s="132" t="s">
        <v>25</v>
      </c>
      <c r="J14" s="131" t="s">
        <v>26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39"/>
      <c r="C15" s="36"/>
      <c r="D15" s="36"/>
      <c r="E15" s="131" t="s">
        <v>27</v>
      </c>
      <c r="F15" s="36"/>
      <c r="G15" s="36"/>
      <c r="H15" s="36"/>
      <c r="I15" s="132" t="s">
        <v>28</v>
      </c>
      <c r="J15" s="131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39"/>
      <c r="C16" s="36"/>
      <c r="D16" s="36"/>
      <c r="E16" s="36"/>
      <c r="F16" s="36"/>
      <c r="G16" s="36"/>
      <c r="H16" s="36"/>
      <c r="I16" s="130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39"/>
      <c r="C17" s="36"/>
      <c r="D17" s="129" t="s">
        <v>29</v>
      </c>
      <c r="E17" s="36"/>
      <c r="F17" s="36"/>
      <c r="G17" s="36"/>
      <c r="H17" s="36"/>
      <c r="I17" s="132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39"/>
      <c r="C18" s="36"/>
      <c r="D18" s="36"/>
      <c r="E18" s="365" t="str">
        <f>'Rekapitulace stavby'!E14</f>
        <v>Vyplň údaj</v>
      </c>
      <c r="F18" s="366"/>
      <c r="G18" s="366"/>
      <c r="H18" s="366"/>
      <c r="I18" s="132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39"/>
      <c r="C19" s="36"/>
      <c r="D19" s="36"/>
      <c r="E19" s="36"/>
      <c r="F19" s="36"/>
      <c r="G19" s="36"/>
      <c r="H19" s="36"/>
      <c r="I19" s="130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39"/>
      <c r="C20" s="36"/>
      <c r="D20" s="129" t="s">
        <v>31</v>
      </c>
      <c r="E20" s="36"/>
      <c r="F20" s="36"/>
      <c r="G20" s="36"/>
      <c r="H20" s="36"/>
      <c r="I20" s="132" t="s">
        <v>25</v>
      </c>
      <c r="J20" s="131" t="s">
        <v>32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39"/>
      <c r="C21" s="36"/>
      <c r="D21" s="36"/>
      <c r="E21" s="131" t="s">
        <v>33</v>
      </c>
      <c r="F21" s="36"/>
      <c r="G21" s="36"/>
      <c r="H21" s="36"/>
      <c r="I21" s="132" t="s">
        <v>28</v>
      </c>
      <c r="J21" s="131" t="s">
        <v>34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39"/>
      <c r="C22" s="36"/>
      <c r="D22" s="36"/>
      <c r="E22" s="36"/>
      <c r="F22" s="36"/>
      <c r="G22" s="36"/>
      <c r="H22" s="36"/>
      <c r="I22" s="130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39"/>
      <c r="C23" s="36"/>
      <c r="D23" s="129" t="s">
        <v>37</v>
      </c>
      <c r="E23" s="36"/>
      <c r="F23" s="36"/>
      <c r="G23" s="36"/>
      <c r="H23" s="36"/>
      <c r="I23" s="132" t="s">
        <v>25</v>
      </c>
      <c r="J23" s="131" t="s">
        <v>32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39"/>
      <c r="C24" s="36"/>
      <c r="D24" s="36"/>
      <c r="E24" s="131" t="s">
        <v>33</v>
      </c>
      <c r="F24" s="36"/>
      <c r="G24" s="36"/>
      <c r="H24" s="36"/>
      <c r="I24" s="132" t="s">
        <v>28</v>
      </c>
      <c r="J24" s="131" t="s">
        <v>34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39"/>
      <c r="C25" s="36"/>
      <c r="D25" s="36"/>
      <c r="E25" s="36"/>
      <c r="F25" s="36"/>
      <c r="G25" s="36"/>
      <c r="H25" s="36"/>
      <c r="I25" s="130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39"/>
      <c r="C26" s="36"/>
      <c r="D26" s="129" t="s">
        <v>39</v>
      </c>
      <c r="E26" s="36"/>
      <c r="F26" s="36"/>
      <c r="G26" s="36"/>
      <c r="H26" s="36"/>
      <c r="I26" s="130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34"/>
      <c r="B27" s="135"/>
      <c r="C27" s="134"/>
      <c r="D27" s="134"/>
      <c r="E27" s="367" t="s">
        <v>1</v>
      </c>
      <c r="F27" s="367"/>
      <c r="G27" s="367"/>
      <c r="H27" s="367"/>
      <c r="I27" s="136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pans="1:31" s="2" customFormat="1" ht="6.9" customHeight="1">
      <c r="A28" s="36"/>
      <c r="B28" s="39"/>
      <c r="C28" s="36"/>
      <c r="D28" s="36"/>
      <c r="E28" s="36"/>
      <c r="F28" s="36"/>
      <c r="G28" s="36"/>
      <c r="H28" s="36"/>
      <c r="I28" s="130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39"/>
      <c r="C29" s="36"/>
      <c r="D29" s="138"/>
      <c r="E29" s="138"/>
      <c r="F29" s="138"/>
      <c r="G29" s="138"/>
      <c r="H29" s="138"/>
      <c r="I29" s="139"/>
      <c r="J29" s="138"/>
      <c r="K29" s="13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4.4" customHeight="1">
      <c r="A30" s="36"/>
      <c r="B30" s="39"/>
      <c r="C30" s="36"/>
      <c r="D30" s="131" t="s">
        <v>116</v>
      </c>
      <c r="E30" s="36"/>
      <c r="F30" s="36"/>
      <c r="G30" s="36"/>
      <c r="H30" s="36"/>
      <c r="I30" s="130"/>
      <c r="J30" s="140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14.4" customHeight="1">
      <c r="A31" s="36"/>
      <c r="B31" s="39"/>
      <c r="C31" s="36"/>
      <c r="D31" s="141" t="s">
        <v>107</v>
      </c>
      <c r="E31" s="36"/>
      <c r="F31" s="36"/>
      <c r="G31" s="36"/>
      <c r="H31" s="36"/>
      <c r="I31" s="130"/>
      <c r="J31" s="140">
        <f>J116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39"/>
      <c r="C32" s="36"/>
      <c r="D32" s="142" t="s">
        <v>42</v>
      </c>
      <c r="E32" s="36"/>
      <c r="F32" s="36"/>
      <c r="G32" s="36"/>
      <c r="H32" s="36"/>
      <c r="I32" s="130"/>
      <c r="J32" s="143">
        <f>ROUND(J30 + J31, 0)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" customHeight="1">
      <c r="A33" s="36"/>
      <c r="B33" s="39"/>
      <c r="C33" s="36"/>
      <c r="D33" s="138"/>
      <c r="E33" s="138"/>
      <c r="F33" s="138"/>
      <c r="G33" s="138"/>
      <c r="H33" s="138"/>
      <c r="I33" s="139"/>
      <c r="J33" s="138"/>
      <c r="K33" s="13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39"/>
      <c r="C34" s="36"/>
      <c r="D34" s="36"/>
      <c r="E34" s="36"/>
      <c r="F34" s="144" t="s">
        <v>44</v>
      </c>
      <c r="G34" s="36"/>
      <c r="H34" s="36"/>
      <c r="I34" s="145" t="s">
        <v>43</v>
      </c>
      <c r="J34" s="144" t="s">
        <v>45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customHeight="1">
      <c r="A35" s="36"/>
      <c r="B35" s="39"/>
      <c r="C35" s="36"/>
      <c r="D35" s="146" t="s">
        <v>46</v>
      </c>
      <c r="E35" s="129" t="s">
        <v>47</v>
      </c>
      <c r="F35" s="147">
        <f>ROUND((ROUND((SUM(BE116:BE123) + SUM(BE143:BE503)),  0) + SUM(BE505:BE524)), 0)</f>
        <v>0</v>
      </c>
      <c r="G35" s="36"/>
      <c r="H35" s="36"/>
      <c r="I35" s="148">
        <v>0.21</v>
      </c>
      <c r="J35" s="147">
        <f>ROUND((ROUND(((SUM(BE116:BE123) + SUM(BE143:BE503))*I35),  0) + (SUM(BE505:BE524)*I35)), 0)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customHeight="1">
      <c r="A36" s="36"/>
      <c r="B36" s="39"/>
      <c r="C36" s="36"/>
      <c r="D36" s="36"/>
      <c r="E36" s="129" t="s">
        <v>48</v>
      </c>
      <c r="F36" s="147">
        <f>ROUND((ROUND((SUM(BF116:BF123) + SUM(BF143:BF503)),  0) + SUM(BF505:BF524)), 0)</f>
        <v>0</v>
      </c>
      <c r="G36" s="36"/>
      <c r="H36" s="36"/>
      <c r="I36" s="148">
        <v>0.15</v>
      </c>
      <c r="J36" s="147">
        <f>ROUND((ROUND(((SUM(BF116:BF123) + SUM(BF143:BF503))*I36),  0) + (SUM(BF505:BF524)*I36)), 0)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39"/>
      <c r="C37" s="36"/>
      <c r="D37" s="36"/>
      <c r="E37" s="129" t="s">
        <v>49</v>
      </c>
      <c r="F37" s="147">
        <f>ROUND((ROUND((SUM(BG116:BG123) + SUM(BG143:BG503)),  0) + SUM(BG505:BG524)), 0)</f>
        <v>0</v>
      </c>
      <c r="G37" s="36"/>
      <c r="H37" s="36"/>
      <c r="I37" s="148">
        <v>0.21</v>
      </c>
      <c r="J37" s="147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" hidden="1" customHeight="1">
      <c r="A38" s="36"/>
      <c r="B38" s="39"/>
      <c r="C38" s="36"/>
      <c r="D38" s="36"/>
      <c r="E38" s="129" t="s">
        <v>50</v>
      </c>
      <c r="F38" s="147">
        <f>ROUND((ROUND((SUM(BH116:BH123) + SUM(BH143:BH503)),  0) + SUM(BH505:BH524)), 0)</f>
        <v>0</v>
      </c>
      <c r="G38" s="36"/>
      <c r="H38" s="36"/>
      <c r="I38" s="148">
        <v>0.15</v>
      </c>
      <c r="J38" s="147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" hidden="1" customHeight="1">
      <c r="A39" s="36"/>
      <c r="B39" s="39"/>
      <c r="C39" s="36"/>
      <c r="D39" s="36"/>
      <c r="E39" s="129" t="s">
        <v>51</v>
      </c>
      <c r="F39" s="147">
        <f>ROUND((ROUND((SUM(BI116:BI123) + SUM(BI143:BI503)),  0) + SUM(BI505:BI524)), 0)</f>
        <v>0</v>
      </c>
      <c r="G39" s="36"/>
      <c r="H39" s="36"/>
      <c r="I39" s="148">
        <v>0</v>
      </c>
      <c r="J39" s="147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" customHeight="1">
      <c r="A40" s="36"/>
      <c r="B40" s="39"/>
      <c r="C40" s="36"/>
      <c r="D40" s="36"/>
      <c r="E40" s="36"/>
      <c r="F40" s="36"/>
      <c r="G40" s="36"/>
      <c r="H40" s="36"/>
      <c r="I40" s="130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39"/>
      <c r="C41" s="149"/>
      <c r="D41" s="150" t="s">
        <v>52</v>
      </c>
      <c r="E41" s="151"/>
      <c r="F41" s="151"/>
      <c r="G41" s="152" t="s">
        <v>53</v>
      </c>
      <c r="H41" s="153" t="s">
        <v>54</v>
      </c>
      <c r="I41" s="154"/>
      <c r="J41" s="155">
        <f>SUM(J32:J39)</f>
        <v>0</v>
      </c>
      <c r="K41" s="15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" customHeight="1">
      <c r="A42" s="36"/>
      <c r="B42" s="39"/>
      <c r="C42" s="36"/>
      <c r="D42" s="36"/>
      <c r="E42" s="36"/>
      <c r="F42" s="36"/>
      <c r="G42" s="36"/>
      <c r="H42" s="36"/>
      <c r="I42" s="130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" customHeight="1">
      <c r="B43" s="21"/>
      <c r="I43" s="123"/>
      <c r="L43" s="21"/>
    </row>
    <row r="44" spans="1:31" s="1" customFormat="1" ht="14.4" customHeight="1">
      <c r="B44" s="21"/>
      <c r="I44" s="123"/>
      <c r="L44" s="21"/>
    </row>
    <row r="45" spans="1:31" s="1" customFormat="1" ht="14.4" customHeight="1">
      <c r="B45" s="21"/>
      <c r="I45" s="123"/>
      <c r="L45" s="21"/>
    </row>
    <row r="46" spans="1:31" s="1" customFormat="1" ht="14.4" customHeight="1">
      <c r="B46" s="21"/>
      <c r="I46" s="123"/>
      <c r="L46" s="21"/>
    </row>
    <row r="47" spans="1:31" s="1" customFormat="1" ht="14.4" customHeight="1">
      <c r="B47" s="21"/>
      <c r="I47" s="123"/>
      <c r="L47" s="21"/>
    </row>
    <row r="48" spans="1:31" s="1" customFormat="1" ht="14.4" customHeight="1">
      <c r="B48" s="21"/>
      <c r="I48" s="123"/>
      <c r="L48" s="21"/>
    </row>
    <row r="49" spans="1:31" s="1" customFormat="1" ht="14.4" customHeight="1">
      <c r="B49" s="21"/>
      <c r="I49" s="123"/>
      <c r="L49" s="21"/>
    </row>
    <row r="50" spans="1:31" s="2" customFormat="1" ht="14.4" customHeight="1">
      <c r="B50" s="53"/>
      <c r="D50" s="157" t="s">
        <v>55</v>
      </c>
      <c r="E50" s="158"/>
      <c r="F50" s="158"/>
      <c r="G50" s="157" t="s">
        <v>56</v>
      </c>
      <c r="H50" s="158"/>
      <c r="I50" s="159"/>
      <c r="J50" s="158"/>
      <c r="K50" s="158"/>
      <c r="L50" s="5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6"/>
      <c r="B61" s="39"/>
      <c r="C61" s="36"/>
      <c r="D61" s="160" t="s">
        <v>57</v>
      </c>
      <c r="E61" s="161"/>
      <c r="F61" s="162" t="s">
        <v>58</v>
      </c>
      <c r="G61" s="160" t="s">
        <v>57</v>
      </c>
      <c r="H61" s="161"/>
      <c r="I61" s="163"/>
      <c r="J61" s="164" t="s">
        <v>58</v>
      </c>
      <c r="K61" s="161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6"/>
      <c r="B65" s="39"/>
      <c r="C65" s="36"/>
      <c r="D65" s="157" t="s">
        <v>59</v>
      </c>
      <c r="E65" s="165"/>
      <c r="F65" s="165"/>
      <c r="G65" s="157" t="s">
        <v>60</v>
      </c>
      <c r="H65" s="165"/>
      <c r="I65" s="166"/>
      <c r="J65" s="165"/>
      <c r="K65" s="165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6"/>
      <c r="B76" s="39"/>
      <c r="C76" s="36"/>
      <c r="D76" s="160" t="s">
        <v>57</v>
      </c>
      <c r="E76" s="161"/>
      <c r="F76" s="162" t="s">
        <v>58</v>
      </c>
      <c r="G76" s="160" t="s">
        <v>57</v>
      </c>
      <c r="H76" s="161"/>
      <c r="I76" s="163"/>
      <c r="J76" s="164" t="s">
        <v>58</v>
      </c>
      <c r="K76" s="161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" customHeight="1">
      <c r="A77" s="36"/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" customHeight="1">
      <c r="A81" s="36"/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" customHeight="1">
      <c r="A82" s="36"/>
      <c r="B82" s="37"/>
      <c r="C82" s="24" t="s">
        <v>117</v>
      </c>
      <c r="D82" s="38"/>
      <c r="E82" s="38"/>
      <c r="F82" s="38"/>
      <c r="G82" s="38"/>
      <c r="H82" s="38"/>
      <c r="I82" s="130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" customHeight="1">
      <c r="A83" s="36"/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130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>
      <c r="A85" s="36"/>
      <c r="B85" s="37"/>
      <c r="C85" s="38"/>
      <c r="D85" s="38"/>
      <c r="E85" s="358" t="str">
        <f>E7</f>
        <v>Holice - Změna užívání objektu E v dílně povrchových úprav na lakovnu</v>
      </c>
      <c r="F85" s="359"/>
      <c r="G85" s="359"/>
      <c r="H85" s="359"/>
      <c r="I85" s="130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>
      <c r="A86" s="36"/>
      <c r="B86" s="37"/>
      <c r="C86" s="30" t="s">
        <v>114</v>
      </c>
      <c r="D86" s="38"/>
      <c r="E86" s="38"/>
      <c r="F86" s="38"/>
      <c r="G86" s="38"/>
      <c r="H86" s="38"/>
      <c r="I86" s="130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>
      <c r="A87" s="36"/>
      <c r="B87" s="37"/>
      <c r="C87" s="38"/>
      <c r="D87" s="38"/>
      <c r="E87" s="347" t="str">
        <f>E9</f>
        <v>01 - Stavební práce</v>
      </c>
      <c r="F87" s="360"/>
      <c r="G87" s="360"/>
      <c r="H87" s="360"/>
      <c r="I87" s="130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" customHeight="1">
      <c r="A88" s="36"/>
      <c r="B88" s="37"/>
      <c r="C88" s="38"/>
      <c r="D88" s="38"/>
      <c r="E88" s="38"/>
      <c r="F88" s="38"/>
      <c r="G88" s="38"/>
      <c r="H88" s="38"/>
      <c r="I88" s="130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>
      <c r="A89" s="36"/>
      <c r="B89" s="37"/>
      <c r="C89" s="30" t="s">
        <v>20</v>
      </c>
      <c r="D89" s="38"/>
      <c r="E89" s="38"/>
      <c r="F89" s="28" t="str">
        <f>F12</f>
        <v>Holice</v>
      </c>
      <c r="G89" s="38"/>
      <c r="H89" s="38"/>
      <c r="I89" s="132" t="s">
        <v>22</v>
      </c>
      <c r="J89" s="68" t="str">
        <f>IF(J12="","",J12)</f>
        <v>22. 4. 2020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" customHeight="1">
      <c r="A90" s="36"/>
      <c r="B90" s="37"/>
      <c r="C90" s="38"/>
      <c r="D90" s="38"/>
      <c r="E90" s="38"/>
      <c r="F90" s="38"/>
      <c r="G90" s="38"/>
      <c r="H90" s="38"/>
      <c r="I90" s="130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54.45" customHeight="1">
      <c r="A91" s="36"/>
      <c r="B91" s="37"/>
      <c r="C91" s="30" t="s">
        <v>24</v>
      </c>
      <c r="D91" s="38"/>
      <c r="E91" s="38"/>
      <c r="F91" s="28" t="str">
        <f>E15</f>
        <v>SŠA Holice, Nádražní 301, 534 01 Holice</v>
      </c>
      <c r="G91" s="38"/>
      <c r="H91" s="38"/>
      <c r="I91" s="132" t="s">
        <v>31</v>
      </c>
      <c r="J91" s="33" t="str">
        <f>E21</f>
        <v>ApA Architektonicko-projekt.ateliér Vamberk s.r.o.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54.45" customHeight="1">
      <c r="A92" s="36"/>
      <c r="B92" s="37"/>
      <c r="C92" s="30" t="s">
        <v>29</v>
      </c>
      <c r="D92" s="38"/>
      <c r="E92" s="38"/>
      <c r="F92" s="28" t="str">
        <f>IF(E18="","",E18)</f>
        <v>Vyplň údaj</v>
      </c>
      <c r="G92" s="38"/>
      <c r="H92" s="38"/>
      <c r="I92" s="132" t="s">
        <v>37</v>
      </c>
      <c r="J92" s="33" t="str">
        <f>E24</f>
        <v>ApA Architektonicko-projekt.ateliér Vamberk s.r.o.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>
      <c r="A93" s="36"/>
      <c r="B93" s="37"/>
      <c r="C93" s="38"/>
      <c r="D93" s="38"/>
      <c r="E93" s="38"/>
      <c r="F93" s="38"/>
      <c r="G93" s="38"/>
      <c r="H93" s="38"/>
      <c r="I93" s="130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>
      <c r="A94" s="36"/>
      <c r="B94" s="37"/>
      <c r="C94" s="173" t="s">
        <v>118</v>
      </c>
      <c r="D94" s="121"/>
      <c r="E94" s="121"/>
      <c r="F94" s="121"/>
      <c r="G94" s="121"/>
      <c r="H94" s="121"/>
      <c r="I94" s="174"/>
      <c r="J94" s="175" t="s">
        <v>119</v>
      </c>
      <c r="K94" s="12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>
      <c r="A95" s="36"/>
      <c r="B95" s="37"/>
      <c r="C95" s="38"/>
      <c r="D95" s="38"/>
      <c r="E95" s="38"/>
      <c r="F95" s="38"/>
      <c r="G95" s="38"/>
      <c r="H95" s="38"/>
      <c r="I95" s="130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5" customHeight="1">
      <c r="A96" s="36"/>
      <c r="B96" s="37"/>
      <c r="C96" s="176" t="s">
        <v>120</v>
      </c>
      <c r="D96" s="38"/>
      <c r="E96" s="38"/>
      <c r="F96" s="38"/>
      <c r="G96" s="38"/>
      <c r="H96" s="38"/>
      <c r="I96" s="130"/>
      <c r="J96" s="86">
        <f>J143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121</v>
      </c>
    </row>
    <row r="97" spans="2:12" s="9" customFormat="1" ht="24.9" customHeight="1">
      <c r="B97" s="177"/>
      <c r="C97" s="178"/>
      <c r="D97" s="179" t="s">
        <v>122</v>
      </c>
      <c r="E97" s="180"/>
      <c r="F97" s="180"/>
      <c r="G97" s="180"/>
      <c r="H97" s="180"/>
      <c r="I97" s="181"/>
      <c r="J97" s="182">
        <f>J144</f>
        <v>0</v>
      </c>
      <c r="K97" s="178"/>
      <c r="L97" s="183"/>
    </row>
    <row r="98" spans="2:12" s="10" customFormat="1" ht="19.95" customHeight="1">
      <c r="B98" s="184"/>
      <c r="C98" s="185"/>
      <c r="D98" s="186" t="s">
        <v>123</v>
      </c>
      <c r="E98" s="187"/>
      <c r="F98" s="187"/>
      <c r="G98" s="187"/>
      <c r="H98" s="187"/>
      <c r="I98" s="188"/>
      <c r="J98" s="189">
        <f>J145</f>
        <v>0</v>
      </c>
      <c r="K98" s="185"/>
      <c r="L98" s="190"/>
    </row>
    <row r="99" spans="2:12" s="10" customFormat="1" ht="19.95" customHeight="1">
      <c r="B99" s="184"/>
      <c r="C99" s="185"/>
      <c r="D99" s="186" t="s">
        <v>124</v>
      </c>
      <c r="E99" s="187"/>
      <c r="F99" s="187"/>
      <c r="G99" s="187"/>
      <c r="H99" s="187"/>
      <c r="I99" s="188"/>
      <c r="J99" s="189">
        <f>J179</f>
        <v>0</v>
      </c>
      <c r="K99" s="185"/>
      <c r="L99" s="190"/>
    </row>
    <row r="100" spans="2:12" s="10" customFormat="1" ht="19.95" customHeight="1">
      <c r="B100" s="184"/>
      <c r="C100" s="185"/>
      <c r="D100" s="186" t="s">
        <v>125</v>
      </c>
      <c r="E100" s="187"/>
      <c r="F100" s="187"/>
      <c r="G100" s="187"/>
      <c r="H100" s="187"/>
      <c r="I100" s="188"/>
      <c r="J100" s="189">
        <f>J194</f>
        <v>0</v>
      </c>
      <c r="K100" s="185"/>
      <c r="L100" s="190"/>
    </row>
    <row r="101" spans="2:12" s="10" customFormat="1" ht="19.95" customHeight="1">
      <c r="B101" s="184"/>
      <c r="C101" s="185"/>
      <c r="D101" s="186" t="s">
        <v>126</v>
      </c>
      <c r="E101" s="187"/>
      <c r="F101" s="187"/>
      <c r="G101" s="187"/>
      <c r="H101" s="187"/>
      <c r="I101" s="188"/>
      <c r="J101" s="189">
        <f>J230</f>
        <v>0</v>
      </c>
      <c r="K101" s="185"/>
      <c r="L101" s="190"/>
    </row>
    <row r="102" spans="2:12" s="10" customFormat="1" ht="19.95" customHeight="1">
      <c r="B102" s="184"/>
      <c r="C102" s="185"/>
      <c r="D102" s="186" t="s">
        <v>127</v>
      </c>
      <c r="E102" s="187"/>
      <c r="F102" s="187"/>
      <c r="G102" s="187"/>
      <c r="H102" s="187"/>
      <c r="I102" s="188"/>
      <c r="J102" s="189">
        <f>J247</f>
        <v>0</v>
      </c>
      <c r="K102" s="185"/>
      <c r="L102" s="190"/>
    </row>
    <row r="103" spans="2:12" s="10" customFormat="1" ht="19.95" customHeight="1">
      <c r="B103" s="184"/>
      <c r="C103" s="185"/>
      <c r="D103" s="186" t="s">
        <v>128</v>
      </c>
      <c r="E103" s="187"/>
      <c r="F103" s="187"/>
      <c r="G103" s="187"/>
      <c r="H103" s="187"/>
      <c r="I103" s="188"/>
      <c r="J103" s="189">
        <f>J310</f>
        <v>0</v>
      </c>
      <c r="K103" s="185"/>
      <c r="L103" s="190"/>
    </row>
    <row r="104" spans="2:12" s="10" customFormat="1" ht="19.95" customHeight="1">
      <c r="B104" s="184"/>
      <c r="C104" s="185"/>
      <c r="D104" s="186" t="s">
        <v>129</v>
      </c>
      <c r="E104" s="187"/>
      <c r="F104" s="187"/>
      <c r="G104" s="187"/>
      <c r="H104" s="187"/>
      <c r="I104" s="188"/>
      <c r="J104" s="189">
        <f>J347</f>
        <v>0</v>
      </c>
      <c r="K104" s="185"/>
      <c r="L104" s="190"/>
    </row>
    <row r="105" spans="2:12" s="10" customFormat="1" ht="19.95" customHeight="1">
      <c r="B105" s="184"/>
      <c r="C105" s="185"/>
      <c r="D105" s="186" t="s">
        <v>130</v>
      </c>
      <c r="E105" s="187"/>
      <c r="F105" s="187"/>
      <c r="G105" s="187"/>
      <c r="H105" s="187"/>
      <c r="I105" s="188"/>
      <c r="J105" s="189">
        <f>J349</f>
        <v>0</v>
      </c>
      <c r="K105" s="185"/>
      <c r="L105" s="190"/>
    </row>
    <row r="106" spans="2:12" s="9" customFormat="1" ht="24.9" customHeight="1">
      <c r="B106" s="177"/>
      <c r="C106" s="178"/>
      <c r="D106" s="179" t="s">
        <v>131</v>
      </c>
      <c r="E106" s="180"/>
      <c r="F106" s="180"/>
      <c r="G106" s="180"/>
      <c r="H106" s="180"/>
      <c r="I106" s="181"/>
      <c r="J106" s="182">
        <f>J351</f>
        <v>0</v>
      </c>
      <c r="K106" s="178"/>
      <c r="L106" s="183"/>
    </row>
    <row r="107" spans="2:12" s="10" customFormat="1" ht="19.95" customHeight="1">
      <c r="B107" s="184"/>
      <c r="C107" s="185"/>
      <c r="D107" s="186" t="s">
        <v>132</v>
      </c>
      <c r="E107" s="187"/>
      <c r="F107" s="187"/>
      <c r="G107" s="187"/>
      <c r="H107" s="187"/>
      <c r="I107" s="188"/>
      <c r="J107" s="189">
        <f>J352</f>
        <v>0</v>
      </c>
      <c r="K107" s="185"/>
      <c r="L107" s="190"/>
    </row>
    <row r="108" spans="2:12" s="10" customFormat="1" ht="19.95" customHeight="1">
      <c r="B108" s="184"/>
      <c r="C108" s="185"/>
      <c r="D108" s="186" t="s">
        <v>133</v>
      </c>
      <c r="E108" s="187"/>
      <c r="F108" s="187"/>
      <c r="G108" s="187"/>
      <c r="H108" s="187"/>
      <c r="I108" s="188"/>
      <c r="J108" s="189">
        <f>J388</f>
        <v>0</v>
      </c>
      <c r="K108" s="185"/>
      <c r="L108" s="190"/>
    </row>
    <row r="109" spans="2:12" s="10" customFormat="1" ht="19.95" customHeight="1">
      <c r="B109" s="184"/>
      <c r="C109" s="185"/>
      <c r="D109" s="186" t="s">
        <v>134</v>
      </c>
      <c r="E109" s="187"/>
      <c r="F109" s="187"/>
      <c r="G109" s="187"/>
      <c r="H109" s="187"/>
      <c r="I109" s="188"/>
      <c r="J109" s="189">
        <f>J394</f>
        <v>0</v>
      </c>
      <c r="K109" s="185"/>
      <c r="L109" s="190"/>
    </row>
    <row r="110" spans="2:12" s="10" customFormat="1" ht="19.95" customHeight="1">
      <c r="B110" s="184"/>
      <c r="C110" s="185"/>
      <c r="D110" s="186" t="s">
        <v>135</v>
      </c>
      <c r="E110" s="187"/>
      <c r="F110" s="187"/>
      <c r="G110" s="187"/>
      <c r="H110" s="187"/>
      <c r="I110" s="188"/>
      <c r="J110" s="189">
        <f>J400</f>
        <v>0</v>
      </c>
      <c r="K110" s="185"/>
      <c r="L110" s="190"/>
    </row>
    <row r="111" spans="2:12" s="10" customFormat="1" ht="19.95" customHeight="1">
      <c r="B111" s="184"/>
      <c r="C111" s="185"/>
      <c r="D111" s="186" t="s">
        <v>136</v>
      </c>
      <c r="E111" s="187"/>
      <c r="F111" s="187"/>
      <c r="G111" s="187"/>
      <c r="H111" s="187"/>
      <c r="I111" s="188"/>
      <c r="J111" s="189">
        <f>J410</f>
        <v>0</v>
      </c>
      <c r="K111" s="185"/>
      <c r="L111" s="190"/>
    </row>
    <row r="112" spans="2:12" s="10" customFormat="1" ht="19.95" customHeight="1">
      <c r="B112" s="184"/>
      <c r="C112" s="185"/>
      <c r="D112" s="186" t="s">
        <v>137</v>
      </c>
      <c r="E112" s="187"/>
      <c r="F112" s="187"/>
      <c r="G112" s="187"/>
      <c r="H112" s="187"/>
      <c r="I112" s="188"/>
      <c r="J112" s="189">
        <f>J448</f>
        <v>0</v>
      </c>
      <c r="K112" s="185"/>
      <c r="L112" s="190"/>
    </row>
    <row r="113" spans="1:65" s="9" customFormat="1" ht="21.75" customHeight="1">
      <c r="B113" s="177"/>
      <c r="C113" s="178"/>
      <c r="D113" s="191" t="s">
        <v>138</v>
      </c>
      <c r="E113" s="178"/>
      <c r="F113" s="178"/>
      <c r="G113" s="178"/>
      <c r="H113" s="178"/>
      <c r="I113" s="192"/>
      <c r="J113" s="193">
        <f>J504</f>
        <v>0</v>
      </c>
      <c r="K113" s="178"/>
      <c r="L113" s="183"/>
    </row>
    <row r="114" spans="1:65" s="2" customFormat="1" ht="21.75" customHeight="1">
      <c r="A114" s="36"/>
      <c r="B114" s="37"/>
      <c r="C114" s="38"/>
      <c r="D114" s="38"/>
      <c r="E114" s="38"/>
      <c r="F114" s="38"/>
      <c r="G114" s="38"/>
      <c r="H114" s="38"/>
      <c r="I114" s="130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6.9" customHeight="1">
      <c r="A115" s="36"/>
      <c r="B115" s="37"/>
      <c r="C115" s="38"/>
      <c r="D115" s="38"/>
      <c r="E115" s="38"/>
      <c r="F115" s="38"/>
      <c r="G115" s="38"/>
      <c r="H115" s="38"/>
      <c r="I115" s="130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29.25" customHeight="1">
      <c r="A116" s="36"/>
      <c r="B116" s="37"/>
      <c r="C116" s="176" t="s">
        <v>139</v>
      </c>
      <c r="D116" s="38"/>
      <c r="E116" s="38"/>
      <c r="F116" s="38"/>
      <c r="G116" s="38"/>
      <c r="H116" s="38"/>
      <c r="I116" s="130"/>
      <c r="J116" s="194">
        <f>ROUND(J117 + J118 + J119 + J120 + J121 + J122,0)</f>
        <v>0</v>
      </c>
      <c r="K116" s="38"/>
      <c r="L116" s="53"/>
      <c r="N116" s="195" t="s">
        <v>46</v>
      </c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8" customHeight="1">
      <c r="A117" s="36"/>
      <c r="B117" s="37"/>
      <c r="C117" s="38"/>
      <c r="D117" s="334" t="s">
        <v>140</v>
      </c>
      <c r="E117" s="335"/>
      <c r="F117" s="335"/>
      <c r="G117" s="38"/>
      <c r="H117" s="38"/>
      <c r="I117" s="130"/>
      <c r="J117" s="112">
        <v>0</v>
      </c>
      <c r="K117" s="38"/>
      <c r="L117" s="196"/>
      <c r="M117" s="197"/>
      <c r="N117" s="198" t="s">
        <v>47</v>
      </c>
      <c r="O117" s="197"/>
      <c r="P117" s="197"/>
      <c r="Q117" s="197"/>
      <c r="R117" s="197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9" t="s">
        <v>141</v>
      </c>
      <c r="AZ117" s="197"/>
      <c r="BA117" s="197"/>
      <c r="BB117" s="197"/>
      <c r="BC117" s="197"/>
      <c r="BD117" s="197"/>
      <c r="BE117" s="200">
        <f t="shared" ref="BE117:BE122" si="0">IF(N117="základní",J117,0)</f>
        <v>0</v>
      </c>
      <c r="BF117" s="200">
        <f t="shared" ref="BF117:BF122" si="1">IF(N117="snížená",J117,0)</f>
        <v>0</v>
      </c>
      <c r="BG117" s="200">
        <f t="shared" ref="BG117:BG122" si="2">IF(N117="zákl. přenesená",J117,0)</f>
        <v>0</v>
      </c>
      <c r="BH117" s="200">
        <f t="shared" ref="BH117:BH122" si="3">IF(N117="sníž. přenesená",J117,0)</f>
        <v>0</v>
      </c>
      <c r="BI117" s="200">
        <f t="shared" ref="BI117:BI122" si="4">IF(N117="nulová",J117,0)</f>
        <v>0</v>
      </c>
      <c r="BJ117" s="199" t="s">
        <v>36</v>
      </c>
      <c r="BK117" s="197"/>
      <c r="BL117" s="197"/>
      <c r="BM117" s="197"/>
    </row>
    <row r="118" spans="1:65" s="2" customFormat="1" ht="18" customHeight="1">
      <c r="A118" s="36"/>
      <c r="B118" s="37"/>
      <c r="C118" s="38"/>
      <c r="D118" s="334" t="s">
        <v>142</v>
      </c>
      <c r="E118" s="335"/>
      <c r="F118" s="335"/>
      <c r="G118" s="38"/>
      <c r="H118" s="38"/>
      <c r="I118" s="130"/>
      <c r="J118" s="112">
        <v>0</v>
      </c>
      <c r="K118" s="38"/>
      <c r="L118" s="196"/>
      <c r="M118" s="197"/>
      <c r="N118" s="198" t="s">
        <v>47</v>
      </c>
      <c r="O118" s="197"/>
      <c r="P118" s="197"/>
      <c r="Q118" s="197"/>
      <c r="R118" s="197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9" t="s">
        <v>141</v>
      </c>
      <c r="AZ118" s="197"/>
      <c r="BA118" s="197"/>
      <c r="BB118" s="197"/>
      <c r="BC118" s="197"/>
      <c r="BD118" s="197"/>
      <c r="BE118" s="200">
        <f t="shared" si="0"/>
        <v>0</v>
      </c>
      <c r="BF118" s="200">
        <f t="shared" si="1"/>
        <v>0</v>
      </c>
      <c r="BG118" s="200">
        <f t="shared" si="2"/>
        <v>0</v>
      </c>
      <c r="BH118" s="200">
        <f t="shared" si="3"/>
        <v>0</v>
      </c>
      <c r="BI118" s="200">
        <f t="shared" si="4"/>
        <v>0</v>
      </c>
      <c r="BJ118" s="199" t="s">
        <v>36</v>
      </c>
      <c r="BK118" s="197"/>
      <c r="BL118" s="197"/>
      <c r="BM118" s="197"/>
    </row>
    <row r="119" spans="1:65" s="2" customFormat="1" ht="18" customHeight="1">
      <c r="A119" s="36"/>
      <c r="B119" s="37"/>
      <c r="C119" s="38"/>
      <c r="D119" s="334" t="s">
        <v>143</v>
      </c>
      <c r="E119" s="335"/>
      <c r="F119" s="335"/>
      <c r="G119" s="38"/>
      <c r="H119" s="38"/>
      <c r="I119" s="130"/>
      <c r="J119" s="112">
        <v>0</v>
      </c>
      <c r="K119" s="38"/>
      <c r="L119" s="196"/>
      <c r="M119" s="197"/>
      <c r="N119" s="198" t="s">
        <v>47</v>
      </c>
      <c r="O119" s="197"/>
      <c r="P119" s="197"/>
      <c r="Q119" s="197"/>
      <c r="R119" s="197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9" t="s">
        <v>141</v>
      </c>
      <c r="AZ119" s="197"/>
      <c r="BA119" s="197"/>
      <c r="BB119" s="197"/>
      <c r="BC119" s="197"/>
      <c r="BD119" s="197"/>
      <c r="BE119" s="200">
        <f t="shared" si="0"/>
        <v>0</v>
      </c>
      <c r="BF119" s="200">
        <f t="shared" si="1"/>
        <v>0</v>
      </c>
      <c r="BG119" s="200">
        <f t="shared" si="2"/>
        <v>0</v>
      </c>
      <c r="BH119" s="200">
        <f t="shared" si="3"/>
        <v>0</v>
      </c>
      <c r="BI119" s="200">
        <f t="shared" si="4"/>
        <v>0</v>
      </c>
      <c r="BJ119" s="199" t="s">
        <v>36</v>
      </c>
      <c r="BK119" s="197"/>
      <c r="BL119" s="197"/>
      <c r="BM119" s="197"/>
    </row>
    <row r="120" spans="1:65" s="2" customFormat="1" ht="18" customHeight="1">
      <c r="A120" s="36"/>
      <c r="B120" s="37"/>
      <c r="C120" s="38"/>
      <c r="D120" s="334" t="s">
        <v>144</v>
      </c>
      <c r="E120" s="335"/>
      <c r="F120" s="335"/>
      <c r="G120" s="38"/>
      <c r="H120" s="38"/>
      <c r="I120" s="130"/>
      <c r="J120" s="112">
        <v>0</v>
      </c>
      <c r="K120" s="38"/>
      <c r="L120" s="196"/>
      <c r="M120" s="197"/>
      <c r="N120" s="198" t="s">
        <v>47</v>
      </c>
      <c r="O120" s="197"/>
      <c r="P120" s="197"/>
      <c r="Q120" s="197"/>
      <c r="R120" s="197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9" t="s">
        <v>141</v>
      </c>
      <c r="AZ120" s="197"/>
      <c r="BA120" s="197"/>
      <c r="BB120" s="197"/>
      <c r="BC120" s="197"/>
      <c r="BD120" s="197"/>
      <c r="BE120" s="200">
        <f t="shared" si="0"/>
        <v>0</v>
      </c>
      <c r="BF120" s="200">
        <f t="shared" si="1"/>
        <v>0</v>
      </c>
      <c r="BG120" s="200">
        <f t="shared" si="2"/>
        <v>0</v>
      </c>
      <c r="BH120" s="200">
        <f t="shared" si="3"/>
        <v>0</v>
      </c>
      <c r="BI120" s="200">
        <f t="shared" si="4"/>
        <v>0</v>
      </c>
      <c r="BJ120" s="199" t="s">
        <v>36</v>
      </c>
      <c r="BK120" s="197"/>
      <c r="BL120" s="197"/>
      <c r="BM120" s="197"/>
    </row>
    <row r="121" spans="1:65" s="2" customFormat="1" ht="18" customHeight="1">
      <c r="A121" s="36"/>
      <c r="B121" s="37"/>
      <c r="C121" s="38"/>
      <c r="D121" s="334" t="s">
        <v>145</v>
      </c>
      <c r="E121" s="335"/>
      <c r="F121" s="335"/>
      <c r="G121" s="38"/>
      <c r="H121" s="38"/>
      <c r="I121" s="130"/>
      <c r="J121" s="112">
        <v>0</v>
      </c>
      <c r="K121" s="38"/>
      <c r="L121" s="196"/>
      <c r="M121" s="197"/>
      <c r="N121" s="198" t="s">
        <v>47</v>
      </c>
      <c r="O121" s="197"/>
      <c r="P121" s="197"/>
      <c r="Q121" s="197"/>
      <c r="R121" s="197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9" t="s">
        <v>141</v>
      </c>
      <c r="AZ121" s="197"/>
      <c r="BA121" s="197"/>
      <c r="BB121" s="197"/>
      <c r="BC121" s="197"/>
      <c r="BD121" s="197"/>
      <c r="BE121" s="200">
        <f t="shared" si="0"/>
        <v>0</v>
      </c>
      <c r="BF121" s="200">
        <f t="shared" si="1"/>
        <v>0</v>
      </c>
      <c r="BG121" s="200">
        <f t="shared" si="2"/>
        <v>0</v>
      </c>
      <c r="BH121" s="200">
        <f t="shared" si="3"/>
        <v>0</v>
      </c>
      <c r="BI121" s="200">
        <f t="shared" si="4"/>
        <v>0</v>
      </c>
      <c r="BJ121" s="199" t="s">
        <v>36</v>
      </c>
      <c r="BK121" s="197"/>
      <c r="BL121" s="197"/>
      <c r="BM121" s="197"/>
    </row>
    <row r="122" spans="1:65" s="2" customFormat="1" ht="18" customHeight="1">
      <c r="A122" s="36"/>
      <c r="B122" s="37"/>
      <c r="C122" s="38"/>
      <c r="D122" s="111" t="s">
        <v>146</v>
      </c>
      <c r="E122" s="38"/>
      <c r="F122" s="38"/>
      <c r="G122" s="38"/>
      <c r="H122" s="38"/>
      <c r="I122" s="130"/>
      <c r="J122" s="112">
        <f>ROUND(J30*T122,0)</f>
        <v>0</v>
      </c>
      <c r="K122" s="38"/>
      <c r="L122" s="196"/>
      <c r="M122" s="197"/>
      <c r="N122" s="198" t="s">
        <v>47</v>
      </c>
      <c r="O122" s="197"/>
      <c r="P122" s="197"/>
      <c r="Q122" s="197"/>
      <c r="R122" s="197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9" t="s">
        <v>147</v>
      </c>
      <c r="AZ122" s="197"/>
      <c r="BA122" s="197"/>
      <c r="BB122" s="197"/>
      <c r="BC122" s="197"/>
      <c r="BD122" s="197"/>
      <c r="BE122" s="200">
        <f t="shared" si="0"/>
        <v>0</v>
      </c>
      <c r="BF122" s="200">
        <f t="shared" si="1"/>
        <v>0</v>
      </c>
      <c r="BG122" s="200">
        <f t="shared" si="2"/>
        <v>0</v>
      </c>
      <c r="BH122" s="200">
        <f t="shared" si="3"/>
        <v>0</v>
      </c>
      <c r="BI122" s="200">
        <f t="shared" si="4"/>
        <v>0</v>
      </c>
      <c r="BJ122" s="199" t="s">
        <v>36</v>
      </c>
      <c r="BK122" s="197"/>
      <c r="BL122" s="197"/>
      <c r="BM122" s="197"/>
    </row>
    <row r="123" spans="1:65" s="2" customFormat="1">
      <c r="A123" s="36"/>
      <c r="B123" s="37"/>
      <c r="C123" s="38"/>
      <c r="D123" s="38"/>
      <c r="E123" s="38"/>
      <c r="F123" s="38"/>
      <c r="G123" s="38"/>
      <c r="H123" s="38"/>
      <c r="I123" s="130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2" customFormat="1" ht="29.25" customHeight="1">
      <c r="A124" s="36"/>
      <c r="B124" s="37"/>
      <c r="C124" s="120" t="s">
        <v>112</v>
      </c>
      <c r="D124" s="121"/>
      <c r="E124" s="121"/>
      <c r="F124" s="121"/>
      <c r="G124" s="121"/>
      <c r="H124" s="121"/>
      <c r="I124" s="174"/>
      <c r="J124" s="122">
        <f>ROUND(J96+J116,0)</f>
        <v>0</v>
      </c>
      <c r="K124" s="121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pans="1:65" s="2" customFormat="1" ht="6.9" customHeight="1">
      <c r="A125" s="36"/>
      <c r="B125" s="56"/>
      <c r="C125" s="57"/>
      <c r="D125" s="57"/>
      <c r="E125" s="57"/>
      <c r="F125" s="57"/>
      <c r="G125" s="57"/>
      <c r="H125" s="57"/>
      <c r="I125" s="169"/>
      <c r="J125" s="57"/>
      <c r="K125" s="57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9" spans="1:63" s="2" customFormat="1" ht="6.9" customHeight="1">
      <c r="A129" s="36"/>
      <c r="B129" s="58"/>
      <c r="C129" s="59"/>
      <c r="D129" s="59"/>
      <c r="E129" s="59"/>
      <c r="F129" s="59"/>
      <c r="G129" s="59"/>
      <c r="H129" s="59"/>
      <c r="I129" s="172"/>
      <c r="J129" s="59"/>
      <c r="K129" s="59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pans="1:63" s="2" customFormat="1" ht="24.9" customHeight="1">
      <c r="A130" s="36"/>
      <c r="B130" s="37"/>
      <c r="C130" s="24" t="s">
        <v>148</v>
      </c>
      <c r="D130" s="38"/>
      <c r="E130" s="38"/>
      <c r="F130" s="38"/>
      <c r="G130" s="38"/>
      <c r="H130" s="38"/>
      <c r="I130" s="130"/>
      <c r="J130" s="38"/>
      <c r="K130" s="38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pans="1:63" s="2" customFormat="1" ht="6.9" customHeight="1">
      <c r="A131" s="36"/>
      <c r="B131" s="37"/>
      <c r="C131" s="38"/>
      <c r="D131" s="38"/>
      <c r="E131" s="38"/>
      <c r="F131" s="38"/>
      <c r="G131" s="38"/>
      <c r="H131" s="38"/>
      <c r="I131" s="130"/>
      <c r="J131" s="38"/>
      <c r="K131" s="38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pans="1:63" s="2" customFormat="1" ht="12" customHeight="1">
      <c r="A132" s="36"/>
      <c r="B132" s="37"/>
      <c r="C132" s="30" t="s">
        <v>16</v>
      </c>
      <c r="D132" s="38"/>
      <c r="E132" s="38"/>
      <c r="F132" s="38"/>
      <c r="G132" s="38"/>
      <c r="H132" s="38"/>
      <c r="I132" s="130"/>
      <c r="J132" s="38"/>
      <c r="K132" s="38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pans="1:63" s="2" customFormat="1" ht="16.5" customHeight="1">
      <c r="A133" s="36"/>
      <c r="B133" s="37"/>
      <c r="C133" s="38"/>
      <c r="D133" s="38"/>
      <c r="E133" s="358" t="str">
        <f>E7</f>
        <v>Holice - Změna užívání objektu E v dílně povrchových úprav na lakovnu</v>
      </c>
      <c r="F133" s="359"/>
      <c r="G133" s="359"/>
      <c r="H133" s="359"/>
      <c r="I133" s="130"/>
      <c r="J133" s="38"/>
      <c r="K133" s="38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pans="1:63" s="2" customFormat="1" ht="12" customHeight="1">
      <c r="A134" s="36"/>
      <c r="B134" s="37"/>
      <c r="C134" s="30" t="s">
        <v>114</v>
      </c>
      <c r="D134" s="38"/>
      <c r="E134" s="38"/>
      <c r="F134" s="38"/>
      <c r="G134" s="38"/>
      <c r="H134" s="38"/>
      <c r="I134" s="130"/>
      <c r="J134" s="38"/>
      <c r="K134" s="38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pans="1:63" s="2" customFormat="1" ht="16.5" customHeight="1">
      <c r="A135" s="36"/>
      <c r="B135" s="37"/>
      <c r="C135" s="38"/>
      <c r="D135" s="38"/>
      <c r="E135" s="347" t="str">
        <f>E9</f>
        <v>01 - Stavební práce</v>
      </c>
      <c r="F135" s="360"/>
      <c r="G135" s="360"/>
      <c r="H135" s="360"/>
      <c r="I135" s="130"/>
      <c r="J135" s="38"/>
      <c r="K135" s="38"/>
      <c r="L135" s="53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pans="1:63" s="2" customFormat="1" ht="6.9" customHeight="1">
      <c r="A136" s="36"/>
      <c r="B136" s="37"/>
      <c r="C136" s="38"/>
      <c r="D136" s="38"/>
      <c r="E136" s="38"/>
      <c r="F136" s="38"/>
      <c r="G136" s="38"/>
      <c r="H136" s="38"/>
      <c r="I136" s="130"/>
      <c r="J136" s="38"/>
      <c r="K136" s="38"/>
      <c r="L136" s="53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pans="1:63" s="2" customFormat="1" ht="12" customHeight="1">
      <c r="A137" s="36"/>
      <c r="B137" s="37"/>
      <c r="C137" s="30" t="s">
        <v>20</v>
      </c>
      <c r="D137" s="38"/>
      <c r="E137" s="38"/>
      <c r="F137" s="28" t="str">
        <f>F12</f>
        <v>Holice</v>
      </c>
      <c r="G137" s="38"/>
      <c r="H137" s="38"/>
      <c r="I137" s="132" t="s">
        <v>22</v>
      </c>
      <c r="J137" s="68" t="str">
        <f>IF(J12="","",J12)</f>
        <v>22. 4. 2020</v>
      </c>
      <c r="K137" s="38"/>
      <c r="L137" s="53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</row>
    <row r="138" spans="1:63" s="2" customFormat="1" ht="6.9" customHeight="1">
      <c r="A138" s="36"/>
      <c r="B138" s="37"/>
      <c r="C138" s="38"/>
      <c r="D138" s="38"/>
      <c r="E138" s="38"/>
      <c r="F138" s="38"/>
      <c r="G138" s="38"/>
      <c r="H138" s="38"/>
      <c r="I138" s="130"/>
      <c r="J138" s="38"/>
      <c r="K138" s="38"/>
      <c r="L138" s="53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</row>
    <row r="139" spans="1:63" s="2" customFormat="1" ht="54.45" customHeight="1">
      <c r="A139" s="36"/>
      <c r="B139" s="37"/>
      <c r="C139" s="30" t="s">
        <v>24</v>
      </c>
      <c r="D139" s="38"/>
      <c r="E139" s="38"/>
      <c r="F139" s="28" t="str">
        <f>E15</f>
        <v>SŠA Holice, Nádražní 301, 534 01 Holice</v>
      </c>
      <c r="G139" s="38"/>
      <c r="H139" s="38"/>
      <c r="I139" s="132" t="s">
        <v>31</v>
      </c>
      <c r="J139" s="33" t="str">
        <f>E21</f>
        <v>ApA Architektonicko-projekt.ateliér Vamberk s.r.o.</v>
      </c>
      <c r="K139" s="38"/>
      <c r="L139" s="53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</row>
    <row r="140" spans="1:63" s="2" customFormat="1" ht="54.45" customHeight="1">
      <c r="A140" s="36"/>
      <c r="B140" s="37"/>
      <c r="C140" s="30" t="s">
        <v>29</v>
      </c>
      <c r="D140" s="38"/>
      <c r="E140" s="38"/>
      <c r="F140" s="28" t="str">
        <f>IF(E18="","",E18)</f>
        <v>Vyplň údaj</v>
      </c>
      <c r="G140" s="38"/>
      <c r="H140" s="38"/>
      <c r="I140" s="132" t="s">
        <v>37</v>
      </c>
      <c r="J140" s="33" t="str">
        <f>E24</f>
        <v>ApA Architektonicko-projekt.ateliér Vamberk s.r.o.</v>
      </c>
      <c r="K140" s="38"/>
      <c r="L140" s="53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</row>
    <row r="141" spans="1:63" s="2" customFormat="1" ht="10.35" customHeight="1">
      <c r="A141" s="36"/>
      <c r="B141" s="37"/>
      <c r="C141" s="38"/>
      <c r="D141" s="38"/>
      <c r="E141" s="38"/>
      <c r="F141" s="38"/>
      <c r="G141" s="38"/>
      <c r="H141" s="38"/>
      <c r="I141" s="130"/>
      <c r="J141" s="38"/>
      <c r="K141" s="38"/>
      <c r="L141" s="53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</row>
    <row r="142" spans="1:63" s="11" customFormat="1" ht="29.25" customHeight="1">
      <c r="A142" s="201"/>
      <c r="B142" s="202"/>
      <c r="C142" s="203" t="s">
        <v>149</v>
      </c>
      <c r="D142" s="204" t="s">
        <v>67</v>
      </c>
      <c r="E142" s="204" t="s">
        <v>63</v>
      </c>
      <c r="F142" s="204" t="s">
        <v>64</v>
      </c>
      <c r="G142" s="204" t="s">
        <v>150</v>
      </c>
      <c r="H142" s="204" t="s">
        <v>151</v>
      </c>
      <c r="I142" s="205" t="s">
        <v>152</v>
      </c>
      <c r="J142" s="206" t="s">
        <v>119</v>
      </c>
      <c r="K142" s="207" t="s">
        <v>153</v>
      </c>
      <c r="L142" s="208"/>
      <c r="M142" s="77" t="s">
        <v>1</v>
      </c>
      <c r="N142" s="78" t="s">
        <v>46</v>
      </c>
      <c r="O142" s="78" t="s">
        <v>154</v>
      </c>
      <c r="P142" s="78" t="s">
        <v>155</v>
      </c>
      <c r="Q142" s="78" t="s">
        <v>156</v>
      </c>
      <c r="R142" s="78" t="s">
        <v>157</v>
      </c>
      <c r="S142" s="78" t="s">
        <v>158</v>
      </c>
      <c r="T142" s="79" t="s">
        <v>159</v>
      </c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</row>
    <row r="143" spans="1:63" s="2" customFormat="1" ht="22.95" customHeight="1">
      <c r="A143" s="36"/>
      <c r="B143" s="37"/>
      <c r="C143" s="84" t="s">
        <v>160</v>
      </c>
      <c r="D143" s="38"/>
      <c r="E143" s="38"/>
      <c r="F143" s="38"/>
      <c r="G143" s="38"/>
      <c r="H143" s="38"/>
      <c r="I143" s="130"/>
      <c r="J143" s="209">
        <f>BK143</f>
        <v>0</v>
      </c>
      <c r="K143" s="38"/>
      <c r="L143" s="39"/>
      <c r="M143" s="80"/>
      <c r="N143" s="210"/>
      <c r="O143" s="81"/>
      <c r="P143" s="211">
        <f>P144+P351+P504</f>
        <v>0</v>
      </c>
      <c r="Q143" s="81"/>
      <c r="R143" s="211">
        <f>R144+R351+R504</f>
        <v>55.920348969999999</v>
      </c>
      <c r="S143" s="81"/>
      <c r="T143" s="212">
        <f>T144+T351+T504</f>
        <v>24.714915650000002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8" t="s">
        <v>81</v>
      </c>
      <c r="AU143" s="18" t="s">
        <v>121</v>
      </c>
      <c r="BK143" s="213">
        <f>BK144+BK351+BK504</f>
        <v>0</v>
      </c>
    </row>
    <row r="144" spans="1:63" s="12" customFormat="1" ht="25.95" customHeight="1">
      <c r="B144" s="214"/>
      <c r="C144" s="215"/>
      <c r="D144" s="216" t="s">
        <v>81</v>
      </c>
      <c r="E144" s="217" t="s">
        <v>161</v>
      </c>
      <c r="F144" s="217" t="s">
        <v>162</v>
      </c>
      <c r="G144" s="215"/>
      <c r="H144" s="215"/>
      <c r="I144" s="218"/>
      <c r="J144" s="193">
        <f>BK144</f>
        <v>0</v>
      </c>
      <c r="K144" s="215"/>
      <c r="L144" s="219"/>
      <c r="M144" s="220"/>
      <c r="N144" s="221"/>
      <c r="O144" s="221"/>
      <c r="P144" s="222">
        <f>P145+P179+P194+P230+P247+P310+P347+P349</f>
        <v>0</v>
      </c>
      <c r="Q144" s="221"/>
      <c r="R144" s="222">
        <f>R145+R179+R194+R230+R247+R310+R347+R349</f>
        <v>53.60743488</v>
      </c>
      <c r="S144" s="221"/>
      <c r="T144" s="223">
        <f>T145+T179+T194+T230+T247+T310+T347+T349</f>
        <v>24.640117</v>
      </c>
      <c r="AR144" s="224" t="s">
        <v>36</v>
      </c>
      <c r="AT144" s="225" t="s">
        <v>81</v>
      </c>
      <c r="AU144" s="225" t="s">
        <v>82</v>
      </c>
      <c r="AY144" s="224" t="s">
        <v>163</v>
      </c>
      <c r="BK144" s="226">
        <f>BK145+BK179+BK194+BK230+BK247+BK310+BK347+BK349</f>
        <v>0</v>
      </c>
    </row>
    <row r="145" spans="1:65" s="12" customFormat="1" ht="22.95" customHeight="1">
      <c r="B145" s="214"/>
      <c r="C145" s="215"/>
      <c r="D145" s="216" t="s">
        <v>81</v>
      </c>
      <c r="E145" s="227" t="s">
        <v>36</v>
      </c>
      <c r="F145" s="227" t="s">
        <v>164</v>
      </c>
      <c r="G145" s="215"/>
      <c r="H145" s="215"/>
      <c r="I145" s="218"/>
      <c r="J145" s="228">
        <f>BK145</f>
        <v>0</v>
      </c>
      <c r="K145" s="215"/>
      <c r="L145" s="219"/>
      <c r="M145" s="220"/>
      <c r="N145" s="221"/>
      <c r="O145" s="221"/>
      <c r="P145" s="222">
        <f>SUM(P146:P178)</f>
        <v>0</v>
      </c>
      <c r="Q145" s="221"/>
      <c r="R145" s="222">
        <f>SUM(R146:R178)</f>
        <v>0</v>
      </c>
      <c r="S145" s="221"/>
      <c r="T145" s="223">
        <f>SUM(T146:T178)</f>
        <v>0</v>
      </c>
      <c r="AR145" s="224" t="s">
        <v>36</v>
      </c>
      <c r="AT145" s="225" t="s">
        <v>81</v>
      </c>
      <c r="AU145" s="225" t="s">
        <v>36</v>
      </c>
      <c r="AY145" s="224" t="s">
        <v>163</v>
      </c>
      <c r="BK145" s="226">
        <f>SUM(BK146:BK178)</f>
        <v>0</v>
      </c>
    </row>
    <row r="146" spans="1:65" s="2" customFormat="1" ht="21.75" customHeight="1">
      <c r="A146" s="36"/>
      <c r="B146" s="37"/>
      <c r="C146" s="229" t="s">
        <v>36</v>
      </c>
      <c r="D146" s="229" t="s">
        <v>165</v>
      </c>
      <c r="E146" s="230" t="s">
        <v>166</v>
      </c>
      <c r="F146" s="231" t="s">
        <v>167</v>
      </c>
      <c r="G146" s="232" t="s">
        <v>168</v>
      </c>
      <c r="H146" s="233">
        <v>6.4740000000000002</v>
      </c>
      <c r="I146" s="234"/>
      <c r="J146" s="235">
        <f>ROUND(I146*H146,2)</f>
        <v>0</v>
      </c>
      <c r="K146" s="236"/>
      <c r="L146" s="39"/>
      <c r="M146" s="237" t="s">
        <v>1</v>
      </c>
      <c r="N146" s="238" t="s">
        <v>47</v>
      </c>
      <c r="O146" s="73"/>
      <c r="P146" s="239">
        <f>O146*H146</f>
        <v>0</v>
      </c>
      <c r="Q146" s="239">
        <v>0</v>
      </c>
      <c r="R146" s="239">
        <f>Q146*H146</f>
        <v>0</v>
      </c>
      <c r="S146" s="239">
        <v>0</v>
      </c>
      <c r="T146" s="240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41" t="s">
        <v>169</v>
      </c>
      <c r="AT146" s="241" t="s">
        <v>165</v>
      </c>
      <c r="AU146" s="241" t="s">
        <v>91</v>
      </c>
      <c r="AY146" s="18" t="s">
        <v>163</v>
      </c>
      <c r="BE146" s="116">
        <f>IF(N146="základní",J146,0)</f>
        <v>0</v>
      </c>
      <c r="BF146" s="116">
        <f>IF(N146="snížená",J146,0)</f>
        <v>0</v>
      </c>
      <c r="BG146" s="116">
        <f>IF(N146="zákl. přenesená",J146,0)</f>
        <v>0</v>
      </c>
      <c r="BH146" s="116">
        <f>IF(N146="sníž. přenesená",J146,0)</f>
        <v>0</v>
      </c>
      <c r="BI146" s="116">
        <f>IF(N146="nulová",J146,0)</f>
        <v>0</v>
      </c>
      <c r="BJ146" s="18" t="s">
        <v>36</v>
      </c>
      <c r="BK146" s="116">
        <f>ROUND(I146*H146,2)</f>
        <v>0</v>
      </c>
      <c r="BL146" s="18" t="s">
        <v>169</v>
      </c>
      <c r="BM146" s="241" t="s">
        <v>170</v>
      </c>
    </row>
    <row r="147" spans="1:65" s="13" customFormat="1">
      <c r="B147" s="242"/>
      <c r="C147" s="243"/>
      <c r="D147" s="244" t="s">
        <v>171</v>
      </c>
      <c r="E147" s="245" t="s">
        <v>1</v>
      </c>
      <c r="F147" s="246" t="s">
        <v>172</v>
      </c>
      <c r="G147" s="243"/>
      <c r="H147" s="247">
        <v>6.4740000000000002</v>
      </c>
      <c r="I147" s="248"/>
      <c r="J147" s="243"/>
      <c r="K147" s="243"/>
      <c r="L147" s="249"/>
      <c r="M147" s="250"/>
      <c r="N147" s="251"/>
      <c r="O147" s="251"/>
      <c r="P147" s="251"/>
      <c r="Q147" s="251"/>
      <c r="R147" s="251"/>
      <c r="S147" s="251"/>
      <c r="T147" s="252"/>
      <c r="AT147" s="253" t="s">
        <v>171</v>
      </c>
      <c r="AU147" s="253" t="s">
        <v>91</v>
      </c>
      <c r="AV147" s="13" t="s">
        <v>91</v>
      </c>
      <c r="AW147" s="13" t="s">
        <v>35</v>
      </c>
      <c r="AX147" s="13" t="s">
        <v>82</v>
      </c>
      <c r="AY147" s="253" t="s">
        <v>163</v>
      </c>
    </row>
    <row r="148" spans="1:65" s="14" customFormat="1">
      <c r="B148" s="254"/>
      <c r="C148" s="255"/>
      <c r="D148" s="244" t="s">
        <v>171</v>
      </c>
      <c r="E148" s="256" t="s">
        <v>1</v>
      </c>
      <c r="F148" s="257" t="s">
        <v>173</v>
      </c>
      <c r="G148" s="255"/>
      <c r="H148" s="258">
        <v>6.4740000000000002</v>
      </c>
      <c r="I148" s="259"/>
      <c r="J148" s="255"/>
      <c r="K148" s="255"/>
      <c r="L148" s="260"/>
      <c r="M148" s="261"/>
      <c r="N148" s="262"/>
      <c r="O148" s="262"/>
      <c r="P148" s="262"/>
      <c r="Q148" s="262"/>
      <c r="R148" s="262"/>
      <c r="S148" s="262"/>
      <c r="T148" s="263"/>
      <c r="AT148" s="264" t="s">
        <v>171</v>
      </c>
      <c r="AU148" s="264" t="s">
        <v>91</v>
      </c>
      <c r="AV148" s="14" t="s">
        <v>169</v>
      </c>
      <c r="AW148" s="14" t="s">
        <v>35</v>
      </c>
      <c r="AX148" s="14" t="s">
        <v>36</v>
      </c>
      <c r="AY148" s="264" t="s">
        <v>163</v>
      </c>
    </row>
    <row r="149" spans="1:65" s="2" customFormat="1" ht="21.75" customHeight="1">
      <c r="A149" s="36"/>
      <c r="B149" s="37"/>
      <c r="C149" s="229" t="s">
        <v>91</v>
      </c>
      <c r="D149" s="229" t="s">
        <v>165</v>
      </c>
      <c r="E149" s="230" t="s">
        <v>174</v>
      </c>
      <c r="F149" s="231" t="s">
        <v>175</v>
      </c>
      <c r="G149" s="232" t="s">
        <v>168</v>
      </c>
      <c r="H149" s="233">
        <v>15.106</v>
      </c>
      <c r="I149" s="234"/>
      <c r="J149" s="235">
        <f>ROUND(I149*H149,2)</f>
        <v>0</v>
      </c>
      <c r="K149" s="236"/>
      <c r="L149" s="39"/>
      <c r="M149" s="237" t="s">
        <v>1</v>
      </c>
      <c r="N149" s="238" t="s">
        <v>47</v>
      </c>
      <c r="O149" s="73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41" t="s">
        <v>169</v>
      </c>
      <c r="AT149" s="241" t="s">
        <v>165</v>
      </c>
      <c r="AU149" s="241" t="s">
        <v>91</v>
      </c>
      <c r="AY149" s="18" t="s">
        <v>163</v>
      </c>
      <c r="BE149" s="116">
        <f>IF(N149="základní",J149,0)</f>
        <v>0</v>
      </c>
      <c r="BF149" s="116">
        <f>IF(N149="snížená",J149,0)</f>
        <v>0</v>
      </c>
      <c r="BG149" s="116">
        <f>IF(N149="zákl. přenesená",J149,0)</f>
        <v>0</v>
      </c>
      <c r="BH149" s="116">
        <f>IF(N149="sníž. přenesená",J149,0)</f>
        <v>0</v>
      </c>
      <c r="BI149" s="116">
        <f>IF(N149="nulová",J149,0)</f>
        <v>0</v>
      </c>
      <c r="BJ149" s="18" t="s">
        <v>36</v>
      </c>
      <c r="BK149" s="116">
        <f>ROUND(I149*H149,2)</f>
        <v>0</v>
      </c>
      <c r="BL149" s="18" t="s">
        <v>169</v>
      </c>
      <c r="BM149" s="241" t="s">
        <v>176</v>
      </c>
    </row>
    <row r="150" spans="1:65" s="13" customFormat="1">
      <c r="B150" s="242"/>
      <c r="C150" s="243"/>
      <c r="D150" s="244" t="s">
        <v>171</v>
      </c>
      <c r="E150" s="245" t="s">
        <v>1</v>
      </c>
      <c r="F150" s="246" t="s">
        <v>177</v>
      </c>
      <c r="G150" s="243"/>
      <c r="H150" s="247">
        <v>15.106</v>
      </c>
      <c r="I150" s="248"/>
      <c r="J150" s="243"/>
      <c r="K150" s="243"/>
      <c r="L150" s="249"/>
      <c r="M150" s="250"/>
      <c r="N150" s="251"/>
      <c r="O150" s="251"/>
      <c r="P150" s="251"/>
      <c r="Q150" s="251"/>
      <c r="R150" s="251"/>
      <c r="S150" s="251"/>
      <c r="T150" s="252"/>
      <c r="AT150" s="253" t="s">
        <v>171</v>
      </c>
      <c r="AU150" s="253" t="s">
        <v>91</v>
      </c>
      <c r="AV150" s="13" t="s">
        <v>91</v>
      </c>
      <c r="AW150" s="13" t="s">
        <v>35</v>
      </c>
      <c r="AX150" s="13" t="s">
        <v>82</v>
      </c>
      <c r="AY150" s="253" t="s">
        <v>163</v>
      </c>
    </row>
    <row r="151" spans="1:65" s="14" customFormat="1">
      <c r="B151" s="254"/>
      <c r="C151" s="255"/>
      <c r="D151" s="244" t="s">
        <v>171</v>
      </c>
      <c r="E151" s="256" t="s">
        <v>1</v>
      </c>
      <c r="F151" s="257" t="s">
        <v>173</v>
      </c>
      <c r="G151" s="255"/>
      <c r="H151" s="258">
        <v>15.106</v>
      </c>
      <c r="I151" s="259"/>
      <c r="J151" s="255"/>
      <c r="K151" s="255"/>
      <c r="L151" s="260"/>
      <c r="M151" s="261"/>
      <c r="N151" s="262"/>
      <c r="O151" s="262"/>
      <c r="P151" s="262"/>
      <c r="Q151" s="262"/>
      <c r="R151" s="262"/>
      <c r="S151" s="262"/>
      <c r="T151" s="263"/>
      <c r="AT151" s="264" t="s">
        <v>171</v>
      </c>
      <c r="AU151" s="264" t="s">
        <v>91</v>
      </c>
      <c r="AV151" s="14" t="s">
        <v>169</v>
      </c>
      <c r="AW151" s="14" t="s">
        <v>35</v>
      </c>
      <c r="AX151" s="14" t="s">
        <v>36</v>
      </c>
      <c r="AY151" s="264" t="s">
        <v>163</v>
      </c>
    </row>
    <row r="152" spans="1:65" s="2" customFormat="1" ht="21.75" customHeight="1">
      <c r="A152" s="36"/>
      <c r="B152" s="37"/>
      <c r="C152" s="229" t="s">
        <v>178</v>
      </c>
      <c r="D152" s="229" t="s">
        <v>165</v>
      </c>
      <c r="E152" s="230" t="s">
        <v>179</v>
      </c>
      <c r="F152" s="231" t="s">
        <v>180</v>
      </c>
      <c r="G152" s="232" t="s">
        <v>168</v>
      </c>
      <c r="H152" s="233">
        <v>6.4740000000000002</v>
      </c>
      <c r="I152" s="234"/>
      <c r="J152" s="235">
        <f>ROUND(I152*H152,2)</f>
        <v>0</v>
      </c>
      <c r="K152" s="236"/>
      <c r="L152" s="39"/>
      <c r="M152" s="237" t="s">
        <v>1</v>
      </c>
      <c r="N152" s="238" t="s">
        <v>47</v>
      </c>
      <c r="O152" s="73"/>
      <c r="P152" s="239">
        <f>O152*H152</f>
        <v>0</v>
      </c>
      <c r="Q152" s="239">
        <v>0</v>
      </c>
      <c r="R152" s="239">
        <f>Q152*H152</f>
        <v>0</v>
      </c>
      <c r="S152" s="239">
        <v>0</v>
      </c>
      <c r="T152" s="24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41" t="s">
        <v>169</v>
      </c>
      <c r="AT152" s="241" t="s">
        <v>165</v>
      </c>
      <c r="AU152" s="241" t="s">
        <v>91</v>
      </c>
      <c r="AY152" s="18" t="s">
        <v>163</v>
      </c>
      <c r="BE152" s="116">
        <f>IF(N152="základní",J152,0)</f>
        <v>0</v>
      </c>
      <c r="BF152" s="116">
        <f>IF(N152="snížená",J152,0)</f>
        <v>0</v>
      </c>
      <c r="BG152" s="116">
        <f>IF(N152="zákl. přenesená",J152,0)</f>
        <v>0</v>
      </c>
      <c r="BH152" s="116">
        <f>IF(N152="sníž. přenesená",J152,0)</f>
        <v>0</v>
      </c>
      <c r="BI152" s="116">
        <f>IF(N152="nulová",J152,0)</f>
        <v>0</v>
      </c>
      <c r="BJ152" s="18" t="s">
        <v>36</v>
      </c>
      <c r="BK152" s="116">
        <f>ROUND(I152*H152,2)</f>
        <v>0</v>
      </c>
      <c r="BL152" s="18" t="s">
        <v>169</v>
      </c>
      <c r="BM152" s="241" t="s">
        <v>181</v>
      </c>
    </row>
    <row r="153" spans="1:65" s="13" customFormat="1">
      <c r="B153" s="242"/>
      <c r="C153" s="243"/>
      <c r="D153" s="244" t="s">
        <v>171</v>
      </c>
      <c r="E153" s="245" t="s">
        <v>1</v>
      </c>
      <c r="F153" s="246" t="s">
        <v>172</v>
      </c>
      <c r="G153" s="243"/>
      <c r="H153" s="247">
        <v>6.4740000000000002</v>
      </c>
      <c r="I153" s="248"/>
      <c r="J153" s="243"/>
      <c r="K153" s="243"/>
      <c r="L153" s="249"/>
      <c r="M153" s="250"/>
      <c r="N153" s="251"/>
      <c r="O153" s="251"/>
      <c r="P153" s="251"/>
      <c r="Q153" s="251"/>
      <c r="R153" s="251"/>
      <c r="S153" s="251"/>
      <c r="T153" s="252"/>
      <c r="AT153" s="253" t="s">
        <v>171</v>
      </c>
      <c r="AU153" s="253" t="s">
        <v>91</v>
      </c>
      <c r="AV153" s="13" t="s">
        <v>91</v>
      </c>
      <c r="AW153" s="13" t="s">
        <v>35</v>
      </c>
      <c r="AX153" s="13" t="s">
        <v>82</v>
      </c>
      <c r="AY153" s="253" t="s">
        <v>163</v>
      </c>
    </row>
    <row r="154" spans="1:65" s="14" customFormat="1">
      <c r="B154" s="254"/>
      <c r="C154" s="255"/>
      <c r="D154" s="244" t="s">
        <v>171</v>
      </c>
      <c r="E154" s="256" t="s">
        <v>1</v>
      </c>
      <c r="F154" s="257" t="s">
        <v>173</v>
      </c>
      <c r="G154" s="255"/>
      <c r="H154" s="258">
        <v>6.4740000000000002</v>
      </c>
      <c r="I154" s="259"/>
      <c r="J154" s="255"/>
      <c r="K154" s="255"/>
      <c r="L154" s="260"/>
      <c r="M154" s="261"/>
      <c r="N154" s="262"/>
      <c r="O154" s="262"/>
      <c r="P154" s="262"/>
      <c r="Q154" s="262"/>
      <c r="R154" s="262"/>
      <c r="S154" s="262"/>
      <c r="T154" s="263"/>
      <c r="AT154" s="264" t="s">
        <v>171</v>
      </c>
      <c r="AU154" s="264" t="s">
        <v>91</v>
      </c>
      <c r="AV154" s="14" t="s">
        <v>169</v>
      </c>
      <c r="AW154" s="14" t="s">
        <v>35</v>
      </c>
      <c r="AX154" s="14" t="s">
        <v>36</v>
      </c>
      <c r="AY154" s="264" t="s">
        <v>163</v>
      </c>
    </row>
    <row r="155" spans="1:65" s="2" customFormat="1" ht="33" customHeight="1">
      <c r="A155" s="36"/>
      <c r="B155" s="37"/>
      <c r="C155" s="229" t="s">
        <v>169</v>
      </c>
      <c r="D155" s="229" t="s">
        <v>165</v>
      </c>
      <c r="E155" s="230" t="s">
        <v>182</v>
      </c>
      <c r="F155" s="231" t="s">
        <v>183</v>
      </c>
      <c r="G155" s="232" t="s">
        <v>168</v>
      </c>
      <c r="H155" s="233">
        <v>6.4740000000000002</v>
      </c>
      <c r="I155" s="234"/>
      <c r="J155" s="235">
        <f>ROUND(I155*H155,2)</f>
        <v>0</v>
      </c>
      <c r="K155" s="236"/>
      <c r="L155" s="39"/>
      <c r="M155" s="237" t="s">
        <v>1</v>
      </c>
      <c r="N155" s="238" t="s">
        <v>47</v>
      </c>
      <c r="O155" s="73"/>
      <c r="P155" s="239">
        <f>O155*H155</f>
        <v>0</v>
      </c>
      <c r="Q155" s="239">
        <v>0</v>
      </c>
      <c r="R155" s="239">
        <f>Q155*H155</f>
        <v>0</v>
      </c>
      <c r="S155" s="239">
        <v>0</v>
      </c>
      <c r="T155" s="24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41" t="s">
        <v>169</v>
      </c>
      <c r="AT155" s="241" t="s">
        <v>165</v>
      </c>
      <c r="AU155" s="241" t="s">
        <v>91</v>
      </c>
      <c r="AY155" s="18" t="s">
        <v>163</v>
      </c>
      <c r="BE155" s="116">
        <f>IF(N155="základní",J155,0)</f>
        <v>0</v>
      </c>
      <c r="BF155" s="116">
        <f>IF(N155="snížená",J155,0)</f>
        <v>0</v>
      </c>
      <c r="BG155" s="116">
        <f>IF(N155="zákl. přenesená",J155,0)</f>
        <v>0</v>
      </c>
      <c r="BH155" s="116">
        <f>IF(N155="sníž. přenesená",J155,0)</f>
        <v>0</v>
      </c>
      <c r="BI155" s="116">
        <f>IF(N155="nulová",J155,0)</f>
        <v>0</v>
      </c>
      <c r="BJ155" s="18" t="s">
        <v>36</v>
      </c>
      <c r="BK155" s="116">
        <f>ROUND(I155*H155,2)</f>
        <v>0</v>
      </c>
      <c r="BL155" s="18" t="s">
        <v>169</v>
      </c>
      <c r="BM155" s="241" t="s">
        <v>184</v>
      </c>
    </row>
    <row r="156" spans="1:65" s="13" customFormat="1">
      <c r="B156" s="242"/>
      <c r="C156" s="243"/>
      <c r="D156" s="244" t="s">
        <v>171</v>
      </c>
      <c r="E156" s="245" t="s">
        <v>1</v>
      </c>
      <c r="F156" s="246" t="s">
        <v>172</v>
      </c>
      <c r="G156" s="243"/>
      <c r="H156" s="247">
        <v>6.4740000000000002</v>
      </c>
      <c r="I156" s="248"/>
      <c r="J156" s="243"/>
      <c r="K156" s="243"/>
      <c r="L156" s="249"/>
      <c r="M156" s="250"/>
      <c r="N156" s="251"/>
      <c r="O156" s="251"/>
      <c r="P156" s="251"/>
      <c r="Q156" s="251"/>
      <c r="R156" s="251"/>
      <c r="S156" s="251"/>
      <c r="T156" s="252"/>
      <c r="AT156" s="253" t="s">
        <v>171</v>
      </c>
      <c r="AU156" s="253" t="s">
        <v>91</v>
      </c>
      <c r="AV156" s="13" t="s">
        <v>91</v>
      </c>
      <c r="AW156" s="13" t="s">
        <v>35</v>
      </c>
      <c r="AX156" s="13" t="s">
        <v>82</v>
      </c>
      <c r="AY156" s="253" t="s">
        <v>163</v>
      </c>
    </row>
    <row r="157" spans="1:65" s="14" customFormat="1">
      <c r="B157" s="254"/>
      <c r="C157" s="255"/>
      <c r="D157" s="244" t="s">
        <v>171</v>
      </c>
      <c r="E157" s="256" t="s">
        <v>1</v>
      </c>
      <c r="F157" s="257" t="s">
        <v>173</v>
      </c>
      <c r="G157" s="255"/>
      <c r="H157" s="258">
        <v>6.4740000000000002</v>
      </c>
      <c r="I157" s="259"/>
      <c r="J157" s="255"/>
      <c r="K157" s="255"/>
      <c r="L157" s="260"/>
      <c r="M157" s="261"/>
      <c r="N157" s="262"/>
      <c r="O157" s="262"/>
      <c r="P157" s="262"/>
      <c r="Q157" s="262"/>
      <c r="R157" s="262"/>
      <c r="S157" s="262"/>
      <c r="T157" s="263"/>
      <c r="AT157" s="264" t="s">
        <v>171</v>
      </c>
      <c r="AU157" s="264" t="s">
        <v>91</v>
      </c>
      <c r="AV157" s="14" t="s">
        <v>169</v>
      </c>
      <c r="AW157" s="14" t="s">
        <v>35</v>
      </c>
      <c r="AX157" s="14" t="s">
        <v>36</v>
      </c>
      <c r="AY157" s="264" t="s">
        <v>163</v>
      </c>
    </row>
    <row r="158" spans="1:65" s="2" customFormat="1" ht="33" customHeight="1">
      <c r="A158" s="36"/>
      <c r="B158" s="37"/>
      <c r="C158" s="229" t="s">
        <v>185</v>
      </c>
      <c r="D158" s="229" t="s">
        <v>165</v>
      </c>
      <c r="E158" s="230" t="s">
        <v>186</v>
      </c>
      <c r="F158" s="231" t="s">
        <v>187</v>
      </c>
      <c r="G158" s="232" t="s">
        <v>168</v>
      </c>
      <c r="H158" s="233">
        <v>6.4740000000000002</v>
      </c>
      <c r="I158" s="234"/>
      <c r="J158" s="235">
        <f>ROUND(I158*H158,2)</f>
        <v>0</v>
      </c>
      <c r="K158" s="236"/>
      <c r="L158" s="39"/>
      <c r="M158" s="237" t="s">
        <v>1</v>
      </c>
      <c r="N158" s="238" t="s">
        <v>47</v>
      </c>
      <c r="O158" s="73"/>
      <c r="P158" s="239">
        <f>O158*H158</f>
        <v>0</v>
      </c>
      <c r="Q158" s="239">
        <v>0</v>
      </c>
      <c r="R158" s="239">
        <f>Q158*H158</f>
        <v>0</v>
      </c>
      <c r="S158" s="239">
        <v>0</v>
      </c>
      <c r="T158" s="24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41" t="s">
        <v>169</v>
      </c>
      <c r="AT158" s="241" t="s">
        <v>165</v>
      </c>
      <c r="AU158" s="241" t="s">
        <v>91</v>
      </c>
      <c r="AY158" s="18" t="s">
        <v>163</v>
      </c>
      <c r="BE158" s="116">
        <f>IF(N158="základní",J158,0)</f>
        <v>0</v>
      </c>
      <c r="BF158" s="116">
        <f>IF(N158="snížená",J158,0)</f>
        <v>0</v>
      </c>
      <c r="BG158" s="116">
        <f>IF(N158="zákl. přenesená",J158,0)</f>
        <v>0</v>
      </c>
      <c r="BH158" s="116">
        <f>IF(N158="sníž. přenesená",J158,0)</f>
        <v>0</v>
      </c>
      <c r="BI158" s="116">
        <f>IF(N158="nulová",J158,0)</f>
        <v>0</v>
      </c>
      <c r="BJ158" s="18" t="s">
        <v>36</v>
      </c>
      <c r="BK158" s="116">
        <f>ROUND(I158*H158,2)</f>
        <v>0</v>
      </c>
      <c r="BL158" s="18" t="s">
        <v>169</v>
      </c>
      <c r="BM158" s="241" t="s">
        <v>188</v>
      </c>
    </row>
    <row r="159" spans="1:65" s="13" customFormat="1">
      <c r="B159" s="242"/>
      <c r="C159" s="243"/>
      <c r="D159" s="244" t="s">
        <v>171</v>
      </c>
      <c r="E159" s="245" t="s">
        <v>1</v>
      </c>
      <c r="F159" s="246" t="s">
        <v>172</v>
      </c>
      <c r="G159" s="243"/>
      <c r="H159" s="247">
        <v>6.4740000000000002</v>
      </c>
      <c r="I159" s="248"/>
      <c r="J159" s="243"/>
      <c r="K159" s="243"/>
      <c r="L159" s="249"/>
      <c r="M159" s="250"/>
      <c r="N159" s="251"/>
      <c r="O159" s="251"/>
      <c r="P159" s="251"/>
      <c r="Q159" s="251"/>
      <c r="R159" s="251"/>
      <c r="S159" s="251"/>
      <c r="T159" s="252"/>
      <c r="AT159" s="253" t="s">
        <v>171</v>
      </c>
      <c r="AU159" s="253" t="s">
        <v>91</v>
      </c>
      <c r="AV159" s="13" t="s">
        <v>91</v>
      </c>
      <c r="AW159" s="13" t="s">
        <v>35</v>
      </c>
      <c r="AX159" s="13" t="s">
        <v>82</v>
      </c>
      <c r="AY159" s="253" t="s">
        <v>163</v>
      </c>
    </row>
    <row r="160" spans="1:65" s="14" customFormat="1">
      <c r="B160" s="254"/>
      <c r="C160" s="255"/>
      <c r="D160" s="244" t="s">
        <v>171</v>
      </c>
      <c r="E160" s="256" t="s">
        <v>1</v>
      </c>
      <c r="F160" s="257" t="s">
        <v>173</v>
      </c>
      <c r="G160" s="255"/>
      <c r="H160" s="258">
        <v>6.4740000000000002</v>
      </c>
      <c r="I160" s="259"/>
      <c r="J160" s="255"/>
      <c r="K160" s="255"/>
      <c r="L160" s="260"/>
      <c r="M160" s="261"/>
      <c r="N160" s="262"/>
      <c r="O160" s="262"/>
      <c r="P160" s="262"/>
      <c r="Q160" s="262"/>
      <c r="R160" s="262"/>
      <c r="S160" s="262"/>
      <c r="T160" s="263"/>
      <c r="AT160" s="264" t="s">
        <v>171</v>
      </c>
      <c r="AU160" s="264" t="s">
        <v>91</v>
      </c>
      <c r="AV160" s="14" t="s">
        <v>169</v>
      </c>
      <c r="AW160" s="14" t="s">
        <v>35</v>
      </c>
      <c r="AX160" s="14" t="s">
        <v>36</v>
      </c>
      <c r="AY160" s="264" t="s">
        <v>163</v>
      </c>
    </row>
    <row r="161" spans="1:65" s="2" customFormat="1" ht="21.75" customHeight="1">
      <c r="A161" s="36"/>
      <c r="B161" s="37"/>
      <c r="C161" s="229" t="s">
        <v>189</v>
      </c>
      <c r="D161" s="229" t="s">
        <v>165</v>
      </c>
      <c r="E161" s="230" t="s">
        <v>190</v>
      </c>
      <c r="F161" s="231" t="s">
        <v>191</v>
      </c>
      <c r="G161" s="232" t="s">
        <v>168</v>
      </c>
      <c r="H161" s="233">
        <v>15.106</v>
      </c>
      <c r="I161" s="234"/>
      <c r="J161" s="235">
        <f>ROUND(I161*H161,2)</f>
        <v>0</v>
      </c>
      <c r="K161" s="236"/>
      <c r="L161" s="39"/>
      <c r="M161" s="237" t="s">
        <v>1</v>
      </c>
      <c r="N161" s="238" t="s">
        <v>47</v>
      </c>
      <c r="O161" s="73"/>
      <c r="P161" s="239">
        <f>O161*H161</f>
        <v>0</v>
      </c>
      <c r="Q161" s="239">
        <v>0</v>
      </c>
      <c r="R161" s="239">
        <f>Q161*H161</f>
        <v>0</v>
      </c>
      <c r="S161" s="239">
        <v>0</v>
      </c>
      <c r="T161" s="24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41" t="s">
        <v>169</v>
      </c>
      <c r="AT161" s="241" t="s">
        <v>165</v>
      </c>
      <c r="AU161" s="241" t="s">
        <v>91</v>
      </c>
      <c r="AY161" s="18" t="s">
        <v>163</v>
      </c>
      <c r="BE161" s="116">
        <f>IF(N161="základní",J161,0)</f>
        <v>0</v>
      </c>
      <c r="BF161" s="116">
        <f>IF(N161="snížená",J161,0)</f>
        <v>0</v>
      </c>
      <c r="BG161" s="116">
        <f>IF(N161="zákl. přenesená",J161,0)</f>
        <v>0</v>
      </c>
      <c r="BH161" s="116">
        <f>IF(N161="sníž. přenesená",J161,0)</f>
        <v>0</v>
      </c>
      <c r="BI161" s="116">
        <f>IF(N161="nulová",J161,0)</f>
        <v>0</v>
      </c>
      <c r="BJ161" s="18" t="s">
        <v>36</v>
      </c>
      <c r="BK161" s="116">
        <f>ROUND(I161*H161,2)</f>
        <v>0</v>
      </c>
      <c r="BL161" s="18" t="s">
        <v>169</v>
      </c>
      <c r="BM161" s="241" t="s">
        <v>192</v>
      </c>
    </row>
    <row r="162" spans="1:65" s="13" customFormat="1">
      <c r="B162" s="242"/>
      <c r="C162" s="243"/>
      <c r="D162" s="244" t="s">
        <v>171</v>
      </c>
      <c r="E162" s="245" t="s">
        <v>1</v>
      </c>
      <c r="F162" s="246" t="s">
        <v>177</v>
      </c>
      <c r="G162" s="243"/>
      <c r="H162" s="247">
        <v>15.106</v>
      </c>
      <c r="I162" s="248"/>
      <c r="J162" s="243"/>
      <c r="K162" s="243"/>
      <c r="L162" s="249"/>
      <c r="M162" s="250"/>
      <c r="N162" s="251"/>
      <c r="O162" s="251"/>
      <c r="P162" s="251"/>
      <c r="Q162" s="251"/>
      <c r="R162" s="251"/>
      <c r="S162" s="251"/>
      <c r="T162" s="252"/>
      <c r="AT162" s="253" t="s">
        <v>171</v>
      </c>
      <c r="AU162" s="253" t="s">
        <v>91</v>
      </c>
      <c r="AV162" s="13" t="s">
        <v>91</v>
      </c>
      <c r="AW162" s="13" t="s">
        <v>35</v>
      </c>
      <c r="AX162" s="13" t="s">
        <v>82</v>
      </c>
      <c r="AY162" s="253" t="s">
        <v>163</v>
      </c>
    </row>
    <row r="163" spans="1:65" s="14" customFormat="1">
      <c r="B163" s="254"/>
      <c r="C163" s="255"/>
      <c r="D163" s="244" t="s">
        <v>171</v>
      </c>
      <c r="E163" s="256" t="s">
        <v>1</v>
      </c>
      <c r="F163" s="257" t="s">
        <v>173</v>
      </c>
      <c r="G163" s="255"/>
      <c r="H163" s="258">
        <v>15.106</v>
      </c>
      <c r="I163" s="259"/>
      <c r="J163" s="255"/>
      <c r="K163" s="255"/>
      <c r="L163" s="260"/>
      <c r="M163" s="261"/>
      <c r="N163" s="262"/>
      <c r="O163" s="262"/>
      <c r="P163" s="262"/>
      <c r="Q163" s="262"/>
      <c r="R163" s="262"/>
      <c r="S163" s="262"/>
      <c r="T163" s="263"/>
      <c r="AT163" s="264" t="s">
        <v>171</v>
      </c>
      <c r="AU163" s="264" t="s">
        <v>91</v>
      </c>
      <c r="AV163" s="14" t="s">
        <v>169</v>
      </c>
      <c r="AW163" s="14" t="s">
        <v>35</v>
      </c>
      <c r="AX163" s="14" t="s">
        <v>36</v>
      </c>
      <c r="AY163" s="264" t="s">
        <v>163</v>
      </c>
    </row>
    <row r="164" spans="1:65" s="2" customFormat="1" ht="21.75" customHeight="1">
      <c r="A164" s="36"/>
      <c r="B164" s="37"/>
      <c r="C164" s="229" t="s">
        <v>193</v>
      </c>
      <c r="D164" s="229" t="s">
        <v>165</v>
      </c>
      <c r="E164" s="230" t="s">
        <v>194</v>
      </c>
      <c r="F164" s="231" t="s">
        <v>195</v>
      </c>
      <c r="G164" s="232" t="s">
        <v>168</v>
      </c>
      <c r="H164" s="233">
        <v>6.4740000000000002</v>
      </c>
      <c r="I164" s="234"/>
      <c r="J164" s="235">
        <f>ROUND(I164*H164,2)</f>
        <v>0</v>
      </c>
      <c r="K164" s="236"/>
      <c r="L164" s="39"/>
      <c r="M164" s="237" t="s">
        <v>1</v>
      </c>
      <c r="N164" s="238" t="s">
        <v>47</v>
      </c>
      <c r="O164" s="73"/>
      <c r="P164" s="239">
        <f>O164*H164</f>
        <v>0</v>
      </c>
      <c r="Q164" s="239">
        <v>0</v>
      </c>
      <c r="R164" s="239">
        <f>Q164*H164</f>
        <v>0</v>
      </c>
      <c r="S164" s="239">
        <v>0</v>
      </c>
      <c r="T164" s="24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41" t="s">
        <v>169</v>
      </c>
      <c r="AT164" s="241" t="s">
        <v>165</v>
      </c>
      <c r="AU164" s="241" t="s">
        <v>91</v>
      </c>
      <c r="AY164" s="18" t="s">
        <v>163</v>
      </c>
      <c r="BE164" s="116">
        <f>IF(N164="základní",J164,0)</f>
        <v>0</v>
      </c>
      <c r="BF164" s="116">
        <f>IF(N164="snížená",J164,0)</f>
        <v>0</v>
      </c>
      <c r="BG164" s="116">
        <f>IF(N164="zákl. přenesená",J164,0)</f>
        <v>0</v>
      </c>
      <c r="BH164" s="116">
        <f>IF(N164="sníž. přenesená",J164,0)</f>
        <v>0</v>
      </c>
      <c r="BI164" s="116">
        <f>IF(N164="nulová",J164,0)</f>
        <v>0</v>
      </c>
      <c r="BJ164" s="18" t="s">
        <v>36</v>
      </c>
      <c r="BK164" s="116">
        <f>ROUND(I164*H164,2)</f>
        <v>0</v>
      </c>
      <c r="BL164" s="18" t="s">
        <v>169</v>
      </c>
      <c r="BM164" s="241" t="s">
        <v>196</v>
      </c>
    </row>
    <row r="165" spans="1:65" s="13" customFormat="1">
      <c r="B165" s="242"/>
      <c r="C165" s="243"/>
      <c r="D165" s="244" t="s">
        <v>171</v>
      </c>
      <c r="E165" s="245" t="s">
        <v>1</v>
      </c>
      <c r="F165" s="246" t="s">
        <v>172</v>
      </c>
      <c r="G165" s="243"/>
      <c r="H165" s="247">
        <v>6.4740000000000002</v>
      </c>
      <c r="I165" s="248"/>
      <c r="J165" s="243"/>
      <c r="K165" s="243"/>
      <c r="L165" s="249"/>
      <c r="M165" s="250"/>
      <c r="N165" s="251"/>
      <c r="O165" s="251"/>
      <c r="P165" s="251"/>
      <c r="Q165" s="251"/>
      <c r="R165" s="251"/>
      <c r="S165" s="251"/>
      <c r="T165" s="252"/>
      <c r="AT165" s="253" t="s">
        <v>171</v>
      </c>
      <c r="AU165" s="253" t="s">
        <v>91</v>
      </c>
      <c r="AV165" s="13" t="s">
        <v>91</v>
      </c>
      <c r="AW165" s="13" t="s">
        <v>35</v>
      </c>
      <c r="AX165" s="13" t="s">
        <v>82</v>
      </c>
      <c r="AY165" s="253" t="s">
        <v>163</v>
      </c>
    </row>
    <row r="166" spans="1:65" s="14" customFormat="1">
      <c r="B166" s="254"/>
      <c r="C166" s="255"/>
      <c r="D166" s="244" t="s">
        <v>171</v>
      </c>
      <c r="E166" s="256" t="s">
        <v>1</v>
      </c>
      <c r="F166" s="257" t="s">
        <v>173</v>
      </c>
      <c r="G166" s="255"/>
      <c r="H166" s="258">
        <v>6.4740000000000002</v>
      </c>
      <c r="I166" s="259"/>
      <c r="J166" s="255"/>
      <c r="K166" s="255"/>
      <c r="L166" s="260"/>
      <c r="M166" s="261"/>
      <c r="N166" s="262"/>
      <c r="O166" s="262"/>
      <c r="P166" s="262"/>
      <c r="Q166" s="262"/>
      <c r="R166" s="262"/>
      <c r="S166" s="262"/>
      <c r="T166" s="263"/>
      <c r="AT166" s="264" t="s">
        <v>171</v>
      </c>
      <c r="AU166" s="264" t="s">
        <v>91</v>
      </c>
      <c r="AV166" s="14" t="s">
        <v>169</v>
      </c>
      <c r="AW166" s="14" t="s">
        <v>35</v>
      </c>
      <c r="AX166" s="14" t="s">
        <v>36</v>
      </c>
      <c r="AY166" s="264" t="s">
        <v>163</v>
      </c>
    </row>
    <row r="167" spans="1:65" s="2" customFormat="1" ht="21.75" customHeight="1">
      <c r="A167" s="36"/>
      <c r="B167" s="37"/>
      <c r="C167" s="229" t="s">
        <v>197</v>
      </c>
      <c r="D167" s="229" t="s">
        <v>165</v>
      </c>
      <c r="E167" s="230" t="s">
        <v>198</v>
      </c>
      <c r="F167" s="231" t="s">
        <v>199</v>
      </c>
      <c r="G167" s="232" t="s">
        <v>168</v>
      </c>
      <c r="H167" s="233">
        <v>15.106</v>
      </c>
      <c r="I167" s="234"/>
      <c r="J167" s="235">
        <f>ROUND(I167*H167,2)</f>
        <v>0</v>
      </c>
      <c r="K167" s="236"/>
      <c r="L167" s="39"/>
      <c r="M167" s="237" t="s">
        <v>1</v>
      </c>
      <c r="N167" s="238" t="s">
        <v>47</v>
      </c>
      <c r="O167" s="73"/>
      <c r="P167" s="239">
        <f>O167*H167</f>
        <v>0</v>
      </c>
      <c r="Q167" s="239">
        <v>0</v>
      </c>
      <c r="R167" s="239">
        <f>Q167*H167</f>
        <v>0</v>
      </c>
      <c r="S167" s="239">
        <v>0</v>
      </c>
      <c r="T167" s="24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41" t="s">
        <v>169</v>
      </c>
      <c r="AT167" s="241" t="s">
        <v>165</v>
      </c>
      <c r="AU167" s="241" t="s">
        <v>91</v>
      </c>
      <c r="AY167" s="18" t="s">
        <v>163</v>
      </c>
      <c r="BE167" s="116">
        <f>IF(N167="základní",J167,0)</f>
        <v>0</v>
      </c>
      <c r="BF167" s="116">
        <f>IF(N167="snížená",J167,0)</f>
        <v>0</v>
      </c>
      <c r="BG167" s="116">
        <f>IF(N167="zákl. přenesená",J167,0)</f>
        <v>0</v>
      </c>
      <c r="BH167" s="116">
        <f>IF(N167="sníž. přenesená",J167,0)</f>
        <v>0</v>
      </c>
      <c r="BI167" s="116">
        <f>IF(N167="nulová",J167,0)</f>
        <v>0</v>
      </c>
      <c r="BJ167" s="18" t="s">
        <v>36</v>
      </c>
      <c r="BK167" s="116">
        <f>ROUND(I167*H167,2)</f>
        <v>0</v>
      </c>
      <c r="BL167" s="18" t="s">
        <v>169</v>
      </c>
      <c r="BM167" s="241" t="s">
        <v>200</v>
      </c>
    </row>
    <row r="168" spans="1:65" s="13" customFormat="1">
      <c r="B168" s="242"/>
      <c r="C168" s="243"/>
      <c r="D168" s="244" t="s">
        <v>171</v>
      </c>
      <c r="E168" s="245" t="s">
        <v>1</v>
      </c>
      <c r="F168" s="246" t="s">
        <v>177</v>
      </c>
      <c r="G168" s="243"/>
      <c r="H168" s="247">
        <v>15.106</v>
      </c>
      <c r="I168" s="248"/>
      <c r="J168" s="243"/>
      <c r="K168" s="243"/>
      <c r="L168" s="249"/>
      <c r="M168" s="250"/>
      <c r="N168" s="251"/>
      <c r="O168" s="251"/>
      <c r="P168" s="251"/>
      <c r="Q168" s="251"/>
      <c r="R168" s="251"/>
      <c r="S168" s="251"/>
      <c r="T168" s="252"/>
      <c r="AT168" s="253" t="s">
        <v>171</v>
      </c>
      <c r="AU168" s="253" t="s">
        <v>91</v>
      </c>
      <c r="AV168" s="13" t="s">
        <v>91</v>
      </c>
      <c r="AW168" s="13" t="s">
        <v>35</v>
      </c>
      <c r="AX168" s="13" t="s">
        <v>82</v>
      </c>
      <c r="AY168" s="253" t="s">
        <v>163</v>
      </c>
    </row>
    <row r="169" spans="1:65" s="14" customFormat="1">
      <c r="B169" s="254"/>
      <c r="C169" s="255"/>
      <c r="D169" s="244" t="s">
        <v>171</v>
      </c>
      <c r="E169" s="256" t="s">
        <v>1</v>
      </c>
      <c r="F169" s="257" t="s">
        <v>173</v>
      </c>
      <c r="G169" s="255"/>
      <c r="H169" s="258">
        <v>15.106</v>
      </c>
      <c r="I169" s="259"/>
      <c r="J169" s="255"/>
      <c r="K169" s="255"/>
      <c r="L169" s="260"/>
      <c r="M169" s="261"/>
      <c r="N169" s="262"/>
      <c r="O169" s="262"/>
      <c r="P169" s="262"/>
      <c r="Q169" s="262"/>
      <c r="R169" s="262"/>
      <c r="S169" s="262"/>
      <c r="T169" s="263"/>
      <c r="AT169" s="264" t="s">
        <v>171</v>
      </c>
      <c r="AU169" s="264" t="s">
        <v>91</v>
      </c>
      <c r="AV169" s="14" t="s">
        <v>169</v>
      </c>
      <c r="AW169" s="14" t="s">
        <v>35</v>
      </c>
      <c r="AX169" s="14" t="s">
        <v>36</v>
      </c>
      <c r="AY169" s="264" t="s">
        <v>163</v>
      </c>
    </row>
    <row r="170" spans="1:65" s="2" customFormat="1" ht="21.75" customHeight="1">
      <c r="A170" s="36"/>
      <c r="B170" s="37"/>
      <c r="C170" s="229" t="s">
        <v>201</v>
      </c>
      <c r="D170" s="229" t="s">
        <v>165</v>
      </c>
      <c r="E170" s="230" t="s">
        <v>202</v>
      </c>
      <c r="F170" s="231" t="s">
        <v>203</v>
      </c>
      <c r="G170" s="232" t="s">
        <v>204</v>
      </c>
      <c r="H170" s="233">
        <v>48.555</v>
      </c>
      <c r="I170" s="234"/>
      <c r="J170" s="235">
        <f>ROUND(I170*H170,2)</f>
        <v>0</v>
      </c>
      <c r="K170" s="236"/>
      <c r="L170" s="39"/>
      <c r="M170" s="237" t="s">
        <v>1</v>
      </c>
      <c r="N170" s="238" t="s">
        <v>47</v>
      </c>
      <c r="O170" s="73"/>
      <c r="P170" s="239">
        <f>O170*H170</f>
        <v>0</v>
      </c>
      <c r="Q170" s="239">
        <v>0</v>
      </c>
      <c r="R170" s="239">
        <f>Q170*H170</f>
        <v>0</v>
      </c>
      <c r="S170" s="239">
        <v>0</v>
      </c>
      <c r="T170" s="240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41" t="s">
        <v>169</v>
      </c>
      <c r="AT170" s="241" t="s">
        <v>165</v>
      </c>
      <c r="AU170" s="241" t="s">
        <v>91</v>
      </c>
      <c r="AY170" s="18" t="s">
        <v>163</v>
      </c>
      <c r="BE170" s="116">
        <f>IF(N170="základní",J170,0)</f>
        <v>0</v>
      </c>
      <c r="BF170" s="116">
        <f>IF(N170="snížená",J170,0)</f>
        <v>0</v>
      </c>
      <c r="BG170" s="116">
        <f>IF(N170="zákl. přenesená",J170,0)</f>
        <v>0</v>
      </c>
      <c r="BH170" s="116">
        <f>IF(N170="sníž. přenesená",J170,0)</f>
        <v>0</v>
      </c>
      <c r="BI170" s="116">
        <f>IF(N170="nulová",J170,0)</f>
        <v>0</v>
      </c>
      <c r="BJ170" s="18" t="s">
        <v>36</v>
      </c>
      <c r="BK170" s="116">
        <f>ROUND(I170*H170,2)</f>
        <v>0</v>
      </c>
      <c r="BL170" s="18" t="s">
        <v>169</v>
      </c>
      <c r="BM170" s="241" t="s">
        <v>205</v>
      </c>
    </row>
    <row r="171" spans="1:65" s="13" customFormat="1">
      <c r="B171" s="242"/>
      <c r="C171" s="243"/>
      <c r="D171" s="244" t="s">
        <v>171</v>
      </c>
      <c r="E171" s="245" t="s">
        <v>1</v>
      </c>
      <c r="F171" s="246" t="s">
        <v>172</v>
      </c>
      <c r="G171" s="243"/>
      <c r="H171" s="247">
        <v>6.4740000000000002</v>
      </c>
      <c r="I171" s="248"/>
      <c r="J171" s="243"/>
      <c r="K171" s="243"/>
      <c r="L171" s="249"/>
      <c r="M171" s="250"/>
      <c r="N171" s="251"/>
      <c r="O171" s="251"/>
      <c r="P171" s="251"/>
      <c r="Q171" s="251"/>
      <c r="R171" s="251"/>
      <c r="S171" s="251"/>
      <c r="T171" s="252"/>
      <c r="AT171" s="253" t="s">
        <v>171</v>
      </c>
      <c r="AU171" s="253" t="s">
        <v>91</v>
      </c>
      <c r="AV171" s="13" t="s">
        <v>91</v>
      </c>
      <c r="AW171" s="13" t="s">
        <v>35</v>
      </c>
      <c r="AX171" s="13" t="s">
        <v>82</v>
      </c>
      <c r="AY171" s="253" t="s">
        <v>163</v>
      </c>
    </row>
    <row r="172" spans="1:65" s="13" customFormat="1">
      <c r="B172" s="242"/>
      <c r="C172" s="243"/>
      <c r="D172" s="244" t="s">
        <v>171</v>
      </c>
      <c r="E172" s="245" t="s">
        <v>1</v>
      </c>
      <c r="F172" s="246" t="s">
        <v>177</v>
      </c>
      <c r="G172" s="243"/>
      <c r="H172" s="247">
        <v>15.106</v>
      </c>
      <c r="I172" s="248"/>
      <c r="J172" s="243"/>
      <c r="K172" s="243"/>
      <c r="L172" s="249"/>
      <c r="M172" s="250"/>
      <c r="N172" s="251"/>
      <c r="O172" s="251"/>
      <c r="P172" s="251"/>
      <c r="Q172" s="251"/>
      <c r="R172" s="251"/>
      <c r="S172" s="251"/>
      <c r="T172" s="252"/>
      <c r="AT172" s="253" t="s">
        <v>171</v>
      </c>
      <c r="AU172" s="253" t="s">
        <v>91</v>
      </c>
      <c r="AV172" s="13" t="s">
        <v>91</v>
      </c>
      <c r="AW172" s="13" t="s">
        <v>35</v>
      </c>
      <c r="AX172" s="13" t="s">
        <v>82</v>
      </c>
      <c r="AY172" s="253" t="s">
        <v>163</v>
      </c>
    </row>
    <row r="173" spans="1:65" s="14" customFormat="1">
      <c r="B173" s="254"/>
      <c r="C173" s="255"/>
      <c r="D173" s="244" t="s">
        <v>171</v>
      </c>
      <c r="E173" s="256" t="s">
        <v>1</v>
      </c>
      <c r="F173" s="257" t="s">
        <v>173</v>
      </c>
      <c r="G173" s="255"/>
      <c r="H173" s="258">
        <v>21.58</v>
      </c>
      <c r="I173" s="259"/>
      <c r="J173" s="255"/>
      <c r="K173" s="255"/>
      <c r="L173" s="260"/>
      <c r="M173" s="261"/>
      <c r="N173" s="262"/>
      <c r="O173" s="262"/>
      <c r="P173" s="262"/>
      <c r="Q173" s="262"/>
      <c r="R173" s="262"/>
      <c r="S173" s="262"/>
      <c r="T173" s="263"/>
      <c r="AT173" s="264" t="s">
        <v>171</v>
      </c>
      <c r="AU173" s="264" t="s">
        <v>91</v>
      </c>
      <c r="AV173" s="14" t="s">
        <v>169</v>
      </c>
      <c r="AW173" s="14" t="s">
        <v>35</v>
      </c>
      <c r="AX173" s="14" t="s">
        <v>36</v>
      </c>
      <c r="AY173" s="264" t="s">
        <v>163</v>
      </c>
    </row>
    <row r="174" spans="1:65" s="13" customFormat="1">
      <c r="B174" s="242"/>
      <c r="C174" s="243"/>
      <c r="D174" s="244" t="s">
        <v>171</v>
      </c>
      <c r="E174" s="243"/>
      <c r="F174" s="246" t="s">
        <v>206</v>
      </c>
      <c r="G174" s="243"/>
      <c r="H174" s="247">
        <v>48.555</v>
      </c>
      <c r="I174" s="248"/>
      <c r="J174" s="243"/>
      <c r="K174" s="243"/>
      <c r="L174" s="249"/>
      <c r="M174" s="250"/>
      <c r="N174" s="251"/>
      <c r="O174" s="251"/>
      <c r="P174" s="251"/>
      <c r="Q174" s="251"/>
      <c r="R174" s="251"/>
      <c r="S174" s="251"/>
      <c r="T174" s="252"/>
      <c r="AT174" s="253" t="s">
        <v>171</v>
      </c>
      <c r="AU174" s="253" t="s">
        <v>91</v>
      </c>
      <c r="AV174" s="13" t="s">
        <v>91</v>
      </c>
      <c r="AW174" s="13" t="s">
        <v>4</v>
      </c>
      <c r="AX174" s="13" t="s">
        <v>36</v>
      </c>
      <c r="AY174" s="253" t="s">
        <v>163</v>
      </c>
    </row>
    <row r="175" spans="1:65" s="2" customFormat="1" ht="16.5" customHeight="1">
      <c r="A175" s="36"/>
      <c r="B175" s="37"/>
      <c r="C175" s="229" t="s">
        <v>207</v>
      </c>
      <c r="D175" s="229" t="s">
        <v>165</v>
      </c>
      <c r="E175" s="230" t="s">
        <v>208</v>
      </c>
      <c r="F175" s="231" t="s">
        <v>209</v>
      </c>
      <c r="G175" s="232" t="s">
        <v>168</v>
      </c>
      <c r="H175" s="233">
        <v>21.58</v>
      </c>
      <c r="I175" s="234"/>
      <c r="J175" s="235">
        <f>ROUND(I175*H175,2)</f>
        <v>0</v>
      </c>
      <c r="K175" s="236"/>
      <c r="L175" s="39"/>
      <c r="M175" s="237" t="s">
        <v>1</v>
      </c>
      <c r="N175" s="238" t="s">
        <v>47</v>
      </c>
      <c r="O175" s="73"/>
      <c r="P175" s="239">
        <f>O175*H175</f>
        <v>0</v>
      </c>
      <c r="Q175" s="239">
        <v>0</v>
      </c>
      <c r="R175" s="239">
        <f>Q175*H175</f>
        <v>0</v>
      </c>
      <c r="S175" s="239">
        <v>0</v>
      </c>
      <c r="T175" s="240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41" t="s">
        <v>169</v>
      </c>
      <c r="AT175" s="241" t="s">
        <v>165</v>
      </c>
      <c r="AU175" s="241" t="s">
        <v>91</v>
      </c>
      <c r="AY175" s="18" t="s">
        <v>163</v>
      </c>
      <c r="BE175" s="116">
        <f>IF(N175="základní",J175,0)</f>
        <v>0</v>
      </c>
      <c r="BF175" s="116">
        <f>IF(N175="snížená",J175,0)</f>
        <v>0</v>
      </c>
      <c r="BG175" s="116">
        <f>IF(N175="zákl. přenesená",J175,0)</f>
        <v>0</v>
      </c>
      <c r="BH175" s="116">
        <f>IF(N175="sníž. přenesená",J175,0)</f>
        <v>0</v>
      </c>
      <c r="BI175" s="116">
        <f>IF(N175="nulová",J175,0)</f>
        <v>0</v>
      </c>
      <c r="BJ175" s="18" t="s">
        <v>36</v>
      </c>
      <c r="BK175" s="116">
        <f>ROUND(I175*H175,2)</f>
        <v>0</v>
      </c>
      <c r="BL175" s="18" t="s">
        <v>169</v>
      </c>
      <c r="BM175" s="241" t="s">
        <v>210</v>
      </c>
    </row>
    <row r="176" spans="1:65" s="13" customFormat="1">
      <c r="B176" s="242"/>
      <c r="C176" s="243"/>
      <c r="D176" s="244" t="s">
        <v>171</v>
      </c>
      <c r="E176" s="245" t="s">
        <v>1</v>
      </c>
      <c r="F176" s="246" t="s">
        <v>172</v>
      </c>
      <c r="G176" s="243"/>
      <c r="H176" s="247">
        <v>6.4740000000000002</v>
      </c>
      <c r="I176" s="248"/>
      <c r="J176" s="243"/>
      <c r="K176" s="243"/>
      <c r="L176" s="249"/>
      <c r="M176" s="250"/>
      <c r="N176" s="251"/>
      <c r="O176" s="251"/>
      <c r="P176" s="251"/>
      <c r="Q176" s="251"/>
      <c r="R176" s="251"/>
      <c r="S176" s="251"/>
      <c r="T176" s="252"/>
      <c r="AT176" s="253" t="s">
        <v>171</v>
      </c>
      <c r="AU176" s="253" t="s">
        <v>91</v>
      </c>
      <c r="AV176" s="13" t="s">
        <v>91</v>
      </c>
      <c r="AW176" s="13" t="s">
        <v>35</v>
      </c>
      <c r="AX176" s="13" t="s">
        <v>82</v>
      </c>
      <c r="AY176" s="253" t="s">
        <v>163</v>
      </c>
    </row>
    <row r="177" spans="1:65" s="13" customFormat="1">
      <c r="B177" s="242"/>
      <c r="C177" s="243"/>
      <c r="D177" s="244" t="s">
        <v>171</v>
      </c>
      <c r="E177" s="245" t="s">
        <v>1</v>
      </c>
      <c r="F177" s="246" t="s">
        <v>177</v>
      </c>
      <c r="G177" s="243"/>
      <c r="H177" s="247">
        <v>15.106</v>
      </c>
      <c r="I177" s="248"/>
      <c r="J177" s="243"/>
      <c r="K177" s="243"/>
      <c r="L177" s="249"/>
      <c r="M177" s="250"/>
      <c r="N177" s="251"/>
      <c r="O177" s="251"/>
      <c r="P177" s="251"/>
      <c r="Q177" s="251"/>
      <c r="R177" s="251"/>
      <c r="S177" s="251"/>
      <c r="T177" s="252"/>
      <c r="AT177" s="253" t="s">
        <v>171</v>
      </c>
      <c r="AU177" s="253" t="s">
        <v>91</v>
      </c>
      <c r="AV177" s="13" t="s">
        <v>91</v>
      </c>
      <c r="AW177" s="13" t="s">
        <v>35</v>
      </c>
      <c r="AX177" s="13" t="s">
        <v>82</v>
      </c>
      <c r="AY177" s="253" t="s">
        <v>163</v>
      </c>
    </row>
    <row r="178" spans="1:65" s="14" customFormat="1">
      <c r="B178" s="254"/>
      <c r="C178" s="255"/>
      <c r="D178" s="244" t="s">
        <v>171</v>
      </c>
      <c r="E178" s="256" t="s">
        <v>1</v>
      </c>
      <c r="F178" s="257" t="s">
        <v>173</v>
      </c>
      <c r="G178" s="255"/>
      <c r="H178" s="258">
        <v>21.58</v>
      </c>
      <c r="I178" s="259"/>
      <c r="J178" s="255"/>
      <c r="K178" s="255"/>
      <c r="L178" s="260"/>
      <c r="M178" s="261"/>
      <c r="N178" s="262"/>
      <c r="O178" s="262"/>
      <c r="P178" s="262"/>
      <c r="Q178" s="262"/>
      <c r="R178" s="262"/>
      <c r="S178" s="262"/>
      <c r="T178" s="263"/>
      <c r="AT178" s="264" t="s">
        <v>171</v>
      </c>
      <c r="AU178" s="264" t="s">
        <v>91</v>
      </c>
      <c r="AV178" s="14" t="s">
        <v>169</v>
      </c>
      <c r="AW178" s="14" t="s">
        <v>35</v>
      </c>
      <c r="AX178" s="14" t="s">
        <v>36</v>
      </c>
      <c r="AY178" s="264" t="s">
        <v>163</v>
      </c>
    </row>
    <row r="179" spans="1:65" s="12" customFormat="1" ht="22.95" customHeight="1">
      <c r="B179" s="214"/>
      <c r="C179" s="215"/>
      <c r="D179" s="216" t="s">
        <v>81</v>
      </c>
      <c r="E179" s="227" t="s">
        <v>91</v>
      </c>
      <c r="F179" s="227" t="s">
        <v>211</v>
      </c>
      <c r="G179" s="215"/>
      <c r="H179" s="215"/>
      <c r="I179" s="218"/>
      <c r="J179" s="228">
        <f>BK179</f>
        <v>0</v>
      </c>
      <c r="K179" s="215"/>
      <c r="L179" s="219"/>
      <c r="M179" s="220"/>
      <c r="N179" s="221"/>
      <c r="O179" s="221"/>
      <c r="P179" s="222">
        <f>SUM(P180:P193)</f>
        <v>0</v>
      </c>
      <c r="Q179" s="221"/>
      <c r="R179" s="222">
        <f>SUM(R180:R193)</f>
        <v>20.5648552</v>
      </c>
      <c r="S179" s="221"/>
      <c r="T179" s="223">
        <f>SUM(T180:T193)</f>
        <v>0</v>
      </c>
      <c r="AR179" s="224" t="s">
        <v>36</v>
      </c>
      <c r="AT179" s="225" t="s">
        <v>81</v>
      </c>
      <c r="AU179" s="225" t="s">
        <v>36</v>
      </c>
      <c r="AY179" s="224" t="s">
        <v>163</v>
      </c>
      <c r="BK179" s="226">
        <f>SUM(BK180:BK193)</f>
        <v>0</v>
      </c>
    </row>
    <row r="180" spans="1:65" s="2" customFormat="1" ht="21.75" customHeight="1">
      <c r="A180" s="36"/>
      <c r="B180" s="37"/>
      <c r="C180" s="229" t="s">
        <v>212</v>
      </c>
      <c r="D180" s="229" t="s">
        <v>165</v>
      </c>
      <c r="E180" s="230" t="s">
        <v>213</v>
      </c>
      <c r="F180" s="231" t="s">
        <v>214</v>
      </c>
      <c r="G180" s="232" t="s">
        <v>168</v>
      </c>
      <c r="H180" s="233">
        <v>4.6550000000000002</v>
      </c>
      <c r="I180" s="234"/>
      <c r="J180" s="235">
        <f>ROUND(I180*H180,2)</f>
        <v>0</v>
      </c>
      <c r="K180" s="236"/>
      <c r="L180" s="39"/>
      <c r="M180" s="237" t="s">
        <v>1</v>
      </c>
      <c r="N180" s="238" t="s">
        <v>47</v>
      </c>
      <c r="O180" s="73"/>
      <c r="P180" s="239">
        <f>O180*H180</f>
        <v>0</v>
      </c>
      <c r="Q180" s="239">
        <v>2.16</v>
      </c>
      <c r="R180" s="239">
        <f>Q180*H180</f>
        <v>10.054800000000002</v>
      </c>
      <c r="S180" s="239">
        <v>0</v>
      </c>
      <c r="T180" s="24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41" t="s">
        <v>169</v>
      </c>
      <c r="AT180" s="241" t="s">
        <v>165</v>
      </c>
      <c r="AU180" s="241" t="s">
        <v>91</v>
      </c>
      <c r="AY180" s="18" t="s">
        <v>163</v>
      </c>
      <c r="BE180" s="116">
        <f>IF(N180="základní",J180,0)</f>
        <v>0</v>
      </c>
      <c r="BF180" s="116">
        <f>IF(N180="snížená",J180,0)</f>
        <v>0</v>
      </c>
      <c r="BG180" s="116">
        <f>IF(N180="zákl. přenesená",J180,0)</f>
        <v>0</v>
      </c>
      <c r="BH180" s="116">
        <f>IF(N180="sníž. přenesená",J180,0)</f>
        <v>0</v>
      </c>
      <c r="BI180" s="116">
        <f>IF(N180="nulová",J180,0)</f>
        <v>0</v>
      </c>
      <c r="BJ180" s="18" t="s">
        <v>36</v>
      </c>
      <c r="BK180" s="116">
        <f>ROUND(I180*H180,2)</f>
        <v>0</v>
      </c>
      <c r="BL180" s="18" t="s">
        <v>169</v>
      </c>
      <c r="BM180" s="241" t="s">
        <v>215</v>
      </c>
    </row>
    <row r="181" spans="1:65" s="13" customFormat="1" ht="20.399999999999999">
      <c r="B181" s="242"/>
      <c r="C181" s="243"/>
      <c r="D181" s="244" t="s">
        <v>171</v>
      </c>
      <c r="E181" s="245" t="s">
        <v>1</v>
      </c>
      <c r="F181" s="246" t="s">
        <v>216</v>
      </c>
      <c r="G181" s="243"/>
      <c r="H181" s="247">
        <v>4.2320000000000002</v>
      </c>
      <c r="I181" s="248"/>
      <c r="J181" s="243"/>
      <c r="K181" s="243"/>
      <c r="L181" s="249"/>
      <c r="M181" s="250"/>
      <c r="N181" s="251"/>
      <c r="O181" s="251"/>
      <c r="P181" s="251"/>
      <c r="Q181" s="251"/>
      <c r="R181" s="251"/>
      <c r="S181" s="251"/>
      <c r="T181" s="252"/>
      <c r="AT181" s="253" t="s">
        <v>171</v>
      </c>
      <c r="AU181" s="253" t="s">
        <v>91</v>
      </c>
      <c r="AV181" s="13" t="s">
        <v>91</v>
      </c>
      <c r="AW181" s="13" t="s">
        <v>35</v>
      </c>
      <c r="AX181" s="13" t="s">
        <v>82</v>
      </c>
      <c r="AY181" s="253" t="s">
        <v>163</v>
      </c>
    </row>
    <row r="182" spans="1:65" s="14" customFormat="1">
      <c r="B182" s="254"/>
      <c r="C182" s="255"/>
      <c r="D182" s="244" t="s">
        <v>171</v>
      </c>
      <c r="E182" s="256" t="s">
        <v>1</v>
      </c>
      <c r="F182" s="257" t="s">
        <v>173</v>
      </c>
      <c r="G182" s="255"/>
      <c r="H182" s="258">
        <v>4.2320000000000002</v>
      </c>
      <c r="I182" s="259"/>
      <c r="J182" s="255"/>
      <c r="K182" s="255"/>
      <c r="L182" s="260"/>
      <c r="M182" s="261"/>
      <c r="N182" s="262"/>
      <c r="O182" s="262"/>
      <c r="P182" s="262"/>
      <c r="Q182" s="262"/>
      <c r="R182" s="262"/>
      <c r="S182" s="262"/>
      <c r="T182" s="263"/>
      <c r="AT182" s="264" t="s">
        <v>171</v>
      </c>
      <c r="AU182" s="264" t="s">
        <v>91</v>
      </c>
      <c r="AV182" s="14" t="s">
        <v>169</v>
      </c>
      <c r="AW182" s="14" t="s">
        <v>35</v>
      </c>
      <c r="AX182" s="14" t="s">
        <v>36</v>
      </c>
      <c r="AY182" s="264" t="s">
        <v>163</v>
      </c>
    </row>
    <row r="183" spans="1:65" s="13" customFormat="1">
      <c r="B183" s="242"/>
      <c r="C183" s="243"/>
      <c r="D183" s="244" t="s">
        <v>171</v>
      </c>
      <c r="E183" s="243"/>
      <c r="F183" s="246" t="s">
        <v>217</v>
      </c>
      <c r="G183" s="243"/>
      <c r="H183" s="247">
        <v>4.6550000000000002</v>
      </c>
      <c r="I183" s="248"/>
      <c r="J183" s="243"/>
      <c r="K183" s="243"/>
      <c r="L183" s="249"/>
      <c r="M183" s="250"/>
      <c r="N183" s="251"/>
      <c r="O183" s="251"/>
      <c r="P183" s="251"/>
      <c r="Q183" s="251"/>
      <c r="R183" s="251"/>
      <c r="S183" s="251"/>
      <c r="T183" s="252"/>
      <c r="AT183" s="253" t="s">
        <v>171</v>
      </c>
      <c r="AU183" s="253" t="s">
        <v>91</v>
      </c>
      <c r="AV183" s="13" t="s">
        <v>91</v>
      </c>
      <c r="AW183" s="13" t="s">
        <v>4</v>
      </c>
      <c r="AX183" s="13" t="s">
        <v>36</v>
      </c>
      <c r="AY183" s="253" t="s">
        <v>163</v>
      </c>
    </row>
    <row r="184" spans="1:65" s="2" customFormat="1" ht="16.5" customHeight="1">
      <c r="A184" s="36"/>
      <c r="B184" s="37"/>
      <c r="C184" s="229" t="s">
        <v>218</v>
      </c>
      <c r="D184" s="229" t="s">
        <v>165</v>
      </c>
      <c r="E184" s="230" t="s">
        <v>219</v>
      </c>
      <c r="F184" s="231" t="s">
        <v>220</v>
      </c>
      <c r="G184" s="232" t="s">
        <v>168</v>
      </c>
      <c r="H184" s="233">
        <v>4.6550000000000002</v>
      </c>
      <c r="I184" s="234"/>
      <c r="J184" s="235">
        <f>ROUND(I184*H184,2)</f>
        <v>0</v>
      </c>
      <c r="K184" s="236"/>
      <c r="L184" s="39"/>
      <c r="M184" s="237" t="s">
        <v>1</v>
      </c>
      <c r="N184" s="238" t="s">
        <v>47</v>
      </c>
      <c r="O184" s="73"/>
      <c r="P184" s="239">
        <f>O184*H184</f>
        <v>0</v>
      </c>
      <c r="Q184" s="239">
        <v>2.2563399999999998</v>
      </c>
      <c r="R184" s="239">
        <f>Q184*H184</f>
        <v>10.503262699999999</v>
      </c>
      <c r="S184" s="239">
        <v>0</v>
      </c>
      <c r="T184" s="24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41" t="s">
        <v>169</v>
      </c>
      <c r="AT184" s="241" t="s">
        <v>165</v>
      </c>
      <c r="AU184" s="241" t="s">
        <v>91</v>
      </c>
      <c r="AY184" s="18" t="s">
        <v>163</v>
      </c>
      <c r="BE184" s="116">
        <f>IF(N184="základní",J184,0)</f>
        <v>0</v>
      </c>
      <c r="BF184" s="116">
        <f>IF(N184="snížená",J184,0)</f>
        <v>0</v>
      </c>
      <c r="BG184" s="116">
        <f>IF(N184="zákl. přenesená",J184,0)</f>
        <v>0</v>
      </c>
      <c r="BH184" s="116">
        <f>IF(N184="sníž. přenesená",J184,0)</f>
        <v>0</v>
      </c>
      <c r="BI184" s="116">
        <f>IF(N184="nulová",J184,0)</f>
        <v>0</v>
      </c>
      <c r="BJ184" s="18" t="s">
        <v>36</v>
      </c>
      <c r="BK184" s="116">
        <f>ROUND(I184*H184,2)</f>
        <v>0</v>
      </c>
      <c r="BL184" s="18" t="s">
        <v>169</v>
      </c>
      <c r="BM184" s="241" t="s">
        <v>221</v>
      </c>
    </row>
    <row r="185" spans="1:65" s="13" customFormat="1" ht="20.399999999999999">
      <c r="B185" s="242"/>
      <c r="C185" s="243"/>
      <c r="D185" s="244" t="s">
        <v>171</v>
      </c>
      <c r="E185" s="245" t="s">
        <v>1</v>
      </c>
      <c r="F185" s="246" t="s">
        <v>222</v>
      </c>
      <c r="G185" s="243"/>
      <c r="H185" s="247">
        <v>4.2320000000000002</v>
      </c>
      <c r="I185" s="248"/>
      <c r="J185" s="243"/>
      <c r="K185" s="243"/>
      <c r="L185" s="249"/>
      <c r="M185" s="250"/>
      <c r="N185" s="251"/>
      <c r="O185" s="251"/>
      <c r="P185" s="251"/>
      <c r="Q185" s="251"/>
      <c r="R185" s="251"/>
      <c r="S185" s="251"/>
      <c r="T185" s="252"/>
      <c r="AT185" s="253" t="s">
        <v>171</v>
      </c>
      <c r="AU185" s="253" t="s">
        <v>91</v>
      </c>
      <c r="AV185" s="13" t="s">
        <v>91</v>
      </c>
      <c r="AW185" s="13" t="s">
        <v>35</v>
      </c>
      <c r="AX185" s="13" t="s">
        <v>82</v>
      </c>
      <c r="AY185" s="253" t="s">
        <v>163</v>
      </c>
    </row>
    <row r="186" spans="1:65" s="14" customFormat="1">
      <c r="B186" s="254"/>
      <c r="C186" s="255"/>
      <c r="D186" s="244" t="s">
        <v>171</v>
      </c>
      <c r="E186" s="256" t="s">
        <v>1</v>
      </c>
      <c r="F186" s="257" t="s">
        <v>173</v>
      </c>
      <c r="G186" s="255"/>
      <c r="H186" s="258">
        <v>4.2320000000000002</v>
      </c>
      <c r="I186" s="259"/>
      <c r="J186" s="255"/>
      <c r="K186" s="255"/>
      <c r="L186" s="260"/>
      <c r="M186" s="261"/>
      <c r="N186" s="262"/>
      <c r="O186" s="262"/>
      <c r="P186" s="262"/>
      <c r="Q186" s="262"/>
      <c r="R186" s="262"/>
      <c r="S186" s="262"/>
      <c r="T186" s="263"/>
      <c r="AT186" s="264" t="s">
        <v>171</v>
      </c>
      <c r="AU186" s="264" t="s">
        <v>91</v>
      </c>
      <c r="AV186" s="14" t="s">
        <v>169</v>
      </c>
      <c r="AW186" s="14" t="s">
        <v>35</v>
      </c>
      <c r="AX186" s="14" t="s">
        <v>36</v>
      </c>
      <c r="AY186" s="264" t="s">
        <v>163</v>
      </c>
    </row>
    <row r="187" spans="1:65" s="13" customFormat="1">
      <c r="B187" s="242"/>
      <c r="C187" s="243"/>
      <c r="D187" s="244" t="s">
        <v>171</v>
      </c>
      <c r="E187" s="243"/>
      <c r="F187" s="246" t="s">
        <v>217</v>
      </c>
      <c r="G187" s="243"/>
      <c r="H187" s="247">
        <v>4.6550000000000002</v>
      </c>
      <c r="I187" s="248"/>
      <c r="J187" s="243"/>
      <c r="K187" s="243"/>
      <c r="L187" s="249"/>
      <c r="M187" s="250"/>
      <c r="N187" s="251"/>
      <c r="O187" s="251"/>
      <c r="P187" s="251"/>
      <c r="Q187" s="251"/>
      <c r="R187" s="251"/>
      <c r="S187" s="251"/>
      <c r="T187" s="252"/>
      <c r="AT187" s="253" t="s">
        <v>171</v>
      </c>
      <c r="AU187" s="253" t="s">
        <v>91</v>
      </c>
      <c r="AV187" s="13" t="s">
        <v>91</v>
      </c>
      <c r="AW187" s="13" t="s">
        <v>4</v>
      </c>
      <c r="AX187" s="13" t="s">
        <v>36</v>
      </c>
      <c r="AY187" s="253" t="s">
        <v>163</v>
      </c>
    </row>
    <row r="188" spans="1:65" s="2" customFormat="1" ht="16.5" customHeight="1">
      <c r="A188" s="36"/>
      <c r="B188" s="37"/>
      <c r="C188" s="229" t="s">
        <v>223</v>
      </c>
      <c r="D188" s="229" t="s">
        <v>165</v>
      </c>
      <c r="E188" s="230" t="s">
        <v>224</v>
      </c>
      <c r="F188" s="231" t="s">
        <v>225</v>
      </c>
      <c r="G188" s="232" t="s">
        <v>226</v>
      </c>
      <c r="H188" s="233">
        <v>2.75</v>
      </c>
      <c r="I188" s="234"/>
      <c r="J188" s="235">
        <f>ROUND(I188*H188,2)</f>
        <v>0</v>
      </c>
      <c r="K188" s="236"/>
      <c r="L188" s="39"/>
      <c r="M188" s="237" t="s">
        <v>1</v>
      </c>
      <c r="N188" s="238" t="s">
        <v>47</v>
      </c>
      <c r="O188" s="73"/>
      <c r="P188" s="239">
        <f>O188*H188</f>
        <v>0</v>
      </c>
      <c r="Q188" s="239">
        <v>2.47E-3</v>
      </c>
      <c r="R188" s="239">
        <f>Q188*H188</f>
        <v>6.7924999999999999E-3</v>
      </c>
      <c r="S188" s="239">
        <v>0</v>
      </c>
      <c r="T188" s="24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41" t="s">
        <v>169</v>
      </c>
      <c r="AT188" s="241" t="s">
        <v>165</v>
      </c>
      <c r="AU188" s="241" t="s">
        <v>91</v>
      </c>
      <c r="AY188" s="18" t="s">
        <v>163</v>
      </c>
      <c r="BE188" s="116">
        <f>IF(N188="základní",J188,0)</f>
        <v>0</v>
      </c>
      <c r="BF188" s="116">
        <f>IF(N188="snížená",J188,0)</f>
        <v>0</v>
      </c>
      <c r="BG188" s="116">
        <f>IF(N188="zákl. přenesená",J188,0)</f>
        <v>0</v>
      </c>
      <c r="BH188" s="116">
        <f>IF(N188="sníž. přenesená",J188,0)</f>
        <v>0</v>
      </c>
      <c r="BI188" s="116">
        <f>IF(N188="nulová",J188,0)</f>
        <v>0</v>
      </c>
      <c r="BJ188" s="18" t="s">
        <v>36</v>
      </c>
      <c r="BK188" s="116">
        <f>ROUND(I188*H188,2)</f>
        <v>0</v>
      </c>
      <c r="BL188" s="18" t="s">
        <v>169</v>
      </c>
      <c r="BM188" s="241" t="s">
        <v>227</v>
      </c>
    </row>
    <row r="189" spans="1:65" s="13" customFormat="1" ht="20.399999999999999">
      <c r="B189" s="242"/>
      <c r="C189" s="243"/>
      <c r="D189" s="244" t="s">
        <v>171</v>
      </c>
      <c r="E189" s="245" t="s">
        <v>1</v>
      </c>
      <c r="F189" s="246" t="s">
        <v>228</v>
      </c>
      <c r="G189" s="243"/>
      <c r="H189" s="247">
        <v>2.75</v>
      </c>
      <c r="I189" s="248"/>
      <c r="J189" s="243"/>
      <c r="K189" s="243"/>
      <c r="L189" s="249"/>
      <c r="M189" s="250"/>
      <c r="N189" s="251"/>
      <c r="O189" s="251"/>
      <c r="P189" s="251"/>
      <c r="Q189" s="251"/>
      <c r="R189" s="251"/>
      <c r="S189" s="251"/>
      <c r="T189" s="252"/>
      <c r="AT189" s="253" t="s">
        <v>171</v>
      </c>
      <c r="AU189" s="253" t="s">
        <v>91</v>
      </c>
      <c r="AV189" s="13" t="s">
        <v>91</v>
      </c>
      <c r="AW189" s="13" t="s">
        <v>35</v>
      </c>
      <c r="AX189" s="13" t="s">
        <v>82</v>
      </c>
      <c r="AY189" s="253" t="s">
        <v>163</v>
      </c>
    </row>
    <row r="190" spans="1:65" s="14" customFormat="1">
      <c r="B190" s="254"/>
      <c r="C190" s="255"/>
      <c r="D190" s="244" t="s">
        <v>171</v>
      </c>
      <c r="E190" s="256" t="s">
        <v>1</v>
      </c>
      <c r="F190" s="257" t="s">
        <v>173</v>
      </c>
      <c r="G190" s="255"/>
      <c r="H190" s="258">
        <v>2.75</v>
      </c>
      <c r="I190" s="259"/>
      <c r="J190" s="255"/>
      <c r="K190" s="255"/>
      <c r="L190" s="260"/>
      <c r="M190" s="261"/>
      <c r="N190" s="262"/>
      <c r="O190" s="262"/>
      <c r="P190" s="262"/>
      <c r="Q190" s="262"/>
      <c r="R190" s="262"/>
      <c r="S190" s="262"/>
      <c r="T190" s="263"/>
      <c r="AT190" s="264" t="s">
        <v>171</v>
      </c>
      <c r="AU190" s="264" t="s">
        <v>91</v>
      </c>
      <c r="AV190" s="14" t="s">
        <v>169</v>
      </c>
      <c r="AW190" s="14" t="s">
        <v>35</v>
      </c>
      <c r="AX190" s="14" t="s">
        <v>36</v>
      </c>
      <c r="AY190" s="264" t="s">
        <v>163</v>
      </c>
    </row>
    <row r="191" spans="1:65" s="2" customFormat="1" ht="16.5" customHeight="1">
      <c r="A191" s="36"/>
      <c r="B191" s="37"/>
      <c r="C191" s="229" t="s">
        <v>229</v>
      </c>
      <c r="D191" s="229" t="s">
        <v>165</v>
      </c>
      <c r="E191" s="230" t="s">
        <v>230</v>
      </c>
      <c r="F191" s="231" t="s">
        <v>231</v>
      </c>
      <c r="G191" s="232" t="s">
        <v>226</v>
      </c>
      <c r="H191" s="233">
        <v>2.75</v>
      </c>
      <c r="I191" s="234"/>
      <c r="J191" s="235">
        <f>ROUND(I191*H191,2)</f>
        <v>0</v>
      </c>
      <c r="K191" s="236"/>
      <c r="L191" s="39"/>
      <c r="M191" s="237" t="s">
        <v>1</v>
      </c>
      <c r="N191" s="238" t="s">
        <v>47</v>
      </c>
      <c r="O191" s="73"/>
      <c r="P191" s="239">
        <f>O191*H191</f>
        <v>0</v>
      </c>
      <c r="Q191" s="239">
        <v>0</v>
      </c>
      <c r="R191" s="239">
        <f>Q191*H191</f>
        <v>0</v>
      </c>
      <c r="S191" s="239">
        <v>0</v>
      </c>
      <c r="T191" s="240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41" t="s">
        <v>169</v>
      </c>
      <c r="AT191" s="241" t="s">
        <v>165</v>
      </c>
      <c r="AU191" s="241" t="s">
        <v>91</v>
      </c>
      <c r="AY191" s="18" t="s">
        <v>163</v>
      </c>
      <c r="BE191" s="116">
        <f>IF(N191="základní",J191,0)</f>
        <v>0</v>
      </c>
      <c r="BF191" s="116">
        <f>IF(N191="snížená",J191,0)</f>
        <v>0</v>
      </c>
      <c r="BG191" s="116">
        <f>IF(N191="zákl. přenesená",J191,0)</f>
        <v>0</v>
      </c>
      <c r="BH191" s="116">
        <f>IF(N191="sníž. přenesená",J191,0)</f>
        <v>0</v>
      </c>
      <c r="BI191" s="116">
        <f>IF(N191="nulová",J191,0)</f>
        <v>0</v>
      </c>
      <c r="BJ191" s="18" t="s">
        <v>36</v>
      </c>
      <c r="BK191" s="116">
        <f>ROUND(I191*H191,2)</f>
        <v>0</v>
      </c>
      <c r="BL191" s="18" t="s">
        <v>169</v>
      </c>
      <c r="BM191" s="241" t="s">
        <v>232</v>
      </c>
    </row>
    <row r="192" spans="1:65" s="13" customFormat="1" ht="20.399999999999999">
      <c r="B192" s="242"/>
      <c r="C192" s="243"/>
      <c r="D192" s="244" t="s">
        <v>171</v>
      </c>
      <c r="E192" s="245" t="s">
        <v>1</v>
      </c>
      <c r="F192" s="246" t="s">
        <v>228</v>
      </c>
      <c r="G192" s="243"/>
      <c r="H192" s="247">
        <v>2.75</v>
      </c>
      <c r="I192" s="248"/>
      <c r="J192" s="243"/>
      <c r="K192" s="243"/>
      <c r="L192" s="249"/>
      <c r="M192" s="250"/>
      <c r="N192" s="251"/>
      <c r="O192" s="251"/>
      <c r="P192" s="251"/>
      <c r="Q192" s="251"/>
      <c r="R192" s="251"/>
      <c r="S192" s="251"/>
      <c r="T192" s="252"/>
      <c r="AT192" s="253" t="s">
        <v>171</v>
      </c>
      <c r="AU192" s="253" t="s">
        <v>91</v>
      </c>
      <c r="AV192" s="13" t="s">
        <v>91</v>
      </c>
      <c r="AW192" s="13" t="s">
        <v>35</v>
      </c>
      <c r="AX192" s="13" t="s">
        <v>82</v>
      </c>
      <c r="AY192" s="253" t="s">
        <v>163</v>
      </c>
    </row>
    <row r="193" spans="1:65" s="14" customFormat="1">
      <c r="B193" s="254"/>
      <c r="C193" s="255"/>
      <c r="D193" s="244" t="s">
        <v>171</v>
      </c>
      <c r="E193" s="256" t="s">
        <v>1</v>
      </c>
      <c r="F193" s="257" t="s">
        <v>173</v>
      </c>
      <c r="G193" s="255"/>
      <c r="H193" s="258">
        <v>2.75</v>
      </c>
      <c r="I193" s="259"/>
      <c r="J193" s="255"/>
      <c r="K193" s="255"/>
      <c r="L193" s="260"/>
      <c r="M193" s="261"/>
      <c r="N193" s="262"/>
      <c r="O193" s="262"/>
      <c r="P193" s="262"/>
      <c r="Q193" s="262"/>
      <c r="R193" s="262"/>
      <c r="S193" s="262"/>
      <c r="T193" s="263"/>
      <c r="AT193" s="264" t="s">
        <v>171</v>
      </c>
      <c r="AU193" s="264" t="s">
        <v>91</v>
      </c>
      <c r="AV193" s="14" t="s">
        <v>169</v>
      </c>
      <c r="AW193" s="14" t="s">
        <v>35</v>
      </c>
      <c r="AX193" s="14" t="s">
        <v>36</v>
      </c>
      <c r="AY193" s="264" t="s">
        <v>163</v>
      </c>
    </row>
    <row r="194" spans="1:65" s="12" customFormat="1" ht="22.95" customHeight="1">
      <c r="B194" s="214"/>
      <c r="C194" s="215"/>
      <c r="D194" s="216" t="s">
        <v>81</v>
      </c>
      <c r="E194" s="227" t="s">
        <v>178</v>
      </c>
      <c r="F194" s="227" t="s">
        <v>233</v>
      </c>
      <c r="G194" s="215"/>
      <c r="H194" s="215"/>
      <c r="I194" s="218"/>
      <c r="J194" s="228">
        <f>BK194</f>
        <v>0</v>
      </c>
      <c r="K194" s="215"/>
      <c r="L194" s="219"/>
      <c r="M194" s="220"/>
      <c r="N194" s="221"/>
      <c r="O194" s="221"/>
      <c r="P194" s="222">
        <f>SUM(P195:P229)</f>
        <v>0</v>
      </c>
      <c r="Q194" s="221"/>
      <c r="R194" s="222">
        <f>SUM(R195:R229)</f>
        <v>7.9791279199999998</v>
      </c>
      <c r="S194" s="221"/>
      <c r="T194" s="223">
        <f>SUM(T195:T229)</f>
        <v>0</v>
      </c>
      <c r="AR194" s="224" t="s">
        <v>36</v>
      </c>
      <c r="AT194" s="225" t="s">
        <v>81</v>
      </c>
      <c r="AU194" s="225" t="s">
        <v>36</v>
      </c>
      <c r="AY194" s="224" t="s">
        <v>163</v>
      </c>
      <c r="BK194" s="226">
        <f>SUM(BK195:BK229)</f>
        <v>0</v>
      </c>
    </row>
    <row r="195" spans="1:65" s="2" customFormat="1" ht="21.75" customHeight="1">
      <c r="A195" s="36"/>
      <c r="B195" s="37"/>
      <c r="C195" s="229" t="s">
        <v>8</v>
      </c>
      <c r="D195" s="229" t="s">
        <v>165</v>
      </c>
      <c r="E195" s="230" t="s">
        <v>234</v>
      </c>
      <c r="F195" s="231" t="s">
        <v>235</v>
      </c>
      <c r="G195" s="232" t="s">
        <v>168</v>
      </c>
      <c r="H195" s="233">
        <v>3.0379999999999998</v>
      </c>
      <c r="I195" s="234"/>
      <c r="J195" s="235">
        <f>ROUND(I195*H195,2)</f>
        <v>0</v>
      </c>
      <c r="K195" s="236"/>
      <c r="L195" s="39"/>
      <c r="M195" s="237" t="s">
        <v>1</v>
      </c>
      <c r="N195" s="238" t="s">
        <v>47</v>
      </c>
      <c r="O195" s="73"/>
      <c r="P195" s="239">
        <f>O195*H195</f>
        <v>0</v>
      </c>
      <c r="Q195" s="239">
        <v>2.45329</v>
      </c>
      <c r="R195" s="239">
        <f>Q195*H195</f>
        <v>7.4530950199999992</v>
      </c>
      <c r="S195" s="239">
        <v>0</v>
      </c>
      <c r="T195" s="240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41" t="s">
        <v>169</v>
      </c>
      <c r="AT195" s="241" t="s">
        <v>165</v>
      </c>
      <c r="AU195" s="241" t="s">
        <v>91</v>
      </c>
      <c r="AY195" s="18" t="s">
        <v>163</v>
      </c>
      <c r="BE195" s="116">
        <f>IF(N195="základní",J195,0)</f>
        <v>0</v>
      </c>
      <c r="BF195" s="116">
        <f>IF(N195="snížená",J195,0)</f>
        <v>0</v>
      </c>
      <c r="BG195" s="116">
        <f>IF(N195="zákl. přenesená",J195,0)</f>
        <v>0</v>
      </c>
      <c r="BH195" s="116">
        <f>IF(N195="sníž. přenesená",J195,0)</f>
        <v>0</v>
      </c>
      <c r="BI195" s="116">
        <f>IF(N195="nulová",J195,0)</f>
        <v>0</v>
      </c>
      <c r="BJ195" s="18" t="s">
        <v>36</v>
      </c>
      <c r="BK195" s="116">
        <f>ROUND(I195*H195,2)</f>
        <v>0</v>
      </c>
      <c r="BL195" s="18" t="s">
        <v>169</v>
      </c>
      <c r="BM195" s="241" t="s">
        <v>236</v>
      </c>
    </row>
    <row r="196" spans="1:65" s="13" customFormat="1">
      <c r="B196" s="242"/>
      <c r="C196" s="243"/>
      <c r="D196" s="244" t="s">
        <v>171</v>
      </c>
      <c r="E196" s="245" t="s">
        <v>1</v>
      </c>
      <c r="F196" s="246" t="s">
        <v>237</v>
      </c>
      <c r="G196" s="243"/>
      <c r="H196" s="247">
        <v>0.97699999999999998</v>
      </c>
      <c r="I196" s="248"/>
      <c r="J196" s="243"/>
      <c r="K196" s="243"/>
      <c r="L196" s="249"/>
      <c r="M196" s="250"/>
      <c r="N196" s="251"/>
      <c r="O196" s="251"/>
      <c r="P196" s="251"/>
      <c r="Q196" s="251"/>
      <c r="R196" s="251"/>
      <c r="S196" s="251"/>
      <c r="T196" s="252"/>
      <c r="AT196" s="253" t="s">
        <v>171</v>
      </c>
      <c r="AU196" s="253" t="s">
        <v>91</v>
      </c>
      <c r="AV196" s="13" t="s">
        <v>91</v>
      </c>
      <c r="AW196" s="13" t="s">
        <v>35</v>
      </c>
      <c r="AX196" s="13" t="s">
        <v>82</v>
      </c>
      <c r="AY196" s="253" t="s">
        <v>163</v>
      </c>
    </row>
    <row r="197" spans="1:65" s="13" customFormat="1">
      <c r="B197" s="242"/>
      <c r="C197" s="243"/>
      <c r="D197" s="244" t="s">
        <v>171</v>
      </c>
      <c r="E197" s="245" t="s">
        <v>1</v>
      </c>
      <c r="F197" s="246" t="s">
        <v>238</v>
      </c>
      <c r="G197" s="243"/>
      <c r="H197" s="247">
        <v>1.7849999999999999</v>
      </c>
      <c r="I197" s="248"/>
      <c r="J197" s="243"/>
      <c r="K197" s="243"/>
      <c r="L197" s="249"/>
      <c r="M197" s="250"/>
      <c r="N197" s="251"/>
      <c r="O197" s="251"/>
      <c r="P197" s="251"/>
      <c r="Q197" s="251"/>
      <c r="R197" s="251"/>
      <c r="S197" s="251"/>
      <c r="T197" s="252"/>
      <c r="AT197" s="253" t="s">
        <v>171</v>
      </c>
      <c r="AU197" s="253" t="s">
        <v>91</v>
      </c>
      <c r="AV197" s="13" t="s">
        <v>91</v>
      </c>
      <c r="AW197" s="13" t="s">
        <v>35</v>
      </c>
      <c r="AX197" s="13" t="s">
        <v>82</v>
      </c>
      <c r="AY197" s="253" t="s">
        <v>163</v>
      </c>
    </row>
    <row r="198" spans="1:65" s="15" customFormat="1">
      <c r="B198" s="265"/>
      <c r="C198" s="266"/>
      <c r="D198" s="244" t="s">
        <v>171</v>
      </c>
      <c r="E198" s="267" t="s">
        <v>1</v>
      </c>
      <c r="F198" s="268" t="s">
        <v>239</v>
      </c>
      <c r="G198" s="266"/>
      <c r="H198" s="269">
        <v>2.762</v>
      </c>
      <c r="I198" s="270"/>
      <c r="J198" s="266"/>
      <c r="K198" s="266"/>
      <c r="L198" s="271"/>
      <c r="M198" s="272"/>
      <c r="N198" s="273"/>
      <c r="O198" s="273"/>
      <c r="P198" s="273"/>
      <c r="Q198" s="273"/>
      <c r="R198" s="273"/>
      <c r="S198" s="273"/>
      <c r="T198" s="274"/>
      <c r="AT198" s="275" t="s">
        <v>171</v>
      </c>
      <c r="AU198" s="275" t="s">
        <v>91</v>
      </c>
      <c r="AV198" s="15" t="s">
        <v>178</v>
      </c>
      <c r="AW198" s="15" t="s">
        <v>35</v>
      </c>
      <c r="AX198" s="15" t="s">
        <v>82</v>
      </c>
      <c r="AY198" s="275" t="s">
        <v>163</v>
      </c>
    </row>
    <row r="199" spans="1:65" s="14" customFormat="1">
      <c r="B199" s="254"/>
      <c r="C199" s="255"/>
      <c r="D199" s="244" t="s">
        <v>171</v>
      </c>
      <c r="E199" s="256" t="s">
        <v>1</v>
      </c>
      <c r="F199" s="257" t="s">
        <v>173</v>
      </c>
      <c r="G199" s="255"/>
      <c r="H199" s="258">
        <v>2.762</v>
      </c>
      <c r="I199" s="259"/>
      <c r="J199" s="255"/>
      <c r="K199" s="255"/>
      <c r="L199" s="260"/>
      <c r="M199" s="261"/>
      <c r="N199" s="262"/>
      <c r="O199" s="262"/>
      <c r="P199" s="262"/>
      <c r="Q199" s="262"/>
      <c r="R199" s="262"/>
      <c r="S199" s="262"/>
      <c r="T199" s="263"/>
      <c r="AT199" s="264" t="s">
        <v>171</v>
      </c>
      <c r="AU199" s="264" t="s">
        <v>91</v>
      </c>
      <c r="AV199" s="14" t="s">
        <v>169</v>
      </c>
      <c r="AW199" s="14" t="s">
        <v>35</v>
      </c>
      <c r="AX199" s="14" t="s">
        <v>36</v>
      </c>
      <c r="AY199" s="264" t="s">
        <v>163</v>
      </c>
    </row>
    <row r="200" spans="1:65" s="13" customFormat="1">
      <c r="B200" s="242"/>
      <c r="C200" s="243"/>
      <c r="D200" s="244" t="s">
        <v>171</v>
      </c>
      <c r="E200" s="243"/>
      <c r="F200" s="246" t="s">
        <v>240</v>
      </c>
      <c r="G200" s="243"/>
      <c r="H200" s="247">
        <v>3.0379999999999998</v>
      </c>
      <c r="I200" s="248"/>
      <c r="J200" s="243"/>
      <c r="K200" s="243"/>
      <c r="L200" s="249"/>
      <c r="M200" s="250"/>
      <c r="N200" s="251"/>
      <c r="O200" s="251"/>
      <c r="P200" s="251"/>
      <c r="Q200" s="251"/>
      <c r="R200" s="251"/>
      <c r="S200" s="251"/>
      <c r="T200" s="252"/>
      <c r="AT200" s="253" t="s">
        <v>171</v>
      </c>
      <c r="AU200" s="253" t="s">
        <v>91</v>
      </c>
      <c r="AV200" s="13" t="s">
        <v>91</v>
      </c>
      <c r="AW200" s="13" t="s">
        <v>4</v>
      </c>
      <c r="AX200" s="13" t="s">
        <v>36</v>
      </c>
      <c r="AY200" s="253" t="s">
        <v>163</v>
      </c>
    </row>
    <row r="201" spans="1:65" s="2" customFormat="1" ht="21.75" customHeight="1">
      <c r="A201" s="36"/>
      <c r="B201" s="37"/>
      <c r="C201" s="229" t="s">
        <v>241</v>
      </c>
      <c r="D201" s="229" t="s">
        <v>165</v>
      </c>
      <c r="E201" s="230" t="s">
        <v>242</v>
      </c>
      <c r="F201" s="231" t="s">
        <v>243</v>
      </c>
      <c r="G201" s="232" t="s">
        <v>226</v>
      </c>
      <c r="H201" s="233">
        <v>9.2050000000000001</v>
      </c>
      <c r="I201" s="234"/>
      <c r="J201" s="235">
        <f>ROUND(I201*H201,2)</f>
        <v>0</v>
      </c>
      <c r="K201" s="236"/>
      <c r="L201" s="39"/>
      <c r="M201" s="237" t="s">
        <v>1</v>
      </c>
      <c r="N201" s="238" t="s">
        <v>47</v>
      </c>
      <c r="O201" s="73"/>
      <c r="P201" s="239">
        <f>O201*H201</f>
        <v>0</v>
      </c>
      <c r="Q201" s="239">
        <v>3.46E-3</v>
      </c>
      <c r="R201" s="239">
        <f>Q201*H201</f>
        <v>3.1849299999999997E-2</v>
      </c>
      <c r="S201" s="239">
        <v>0</v>
      </c>
      <c r="T201" s="240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41" t="s">
        <v>169</v>
      </c>
      <c r="AT201" s="241" t="s">
        <v>165</v>
      </c>
      <c r="AU201" s="241" t="s">
        <v>91</v>
      </c>
      <c r="AY201" s="18" t="s">
        <v>163</v>
      </c>
      <c r="BE201" s="116">
        <f>IF(N201="základní",J201,0)</f>
        <v>0</v>
      </c>
      <c r="BF201" s="116">
        <f>IF(N201="snížená",J201,0)</f>
        <v>0</v>
      </c>
      <c r="BG201" s="116">
        <f>IF(N201="zákl. přenesená",J201,0)</f>
        <v>0</v>
      </c>
      <c r="BH201" s="116">
        <f>IF(N201="sníž. přenesená",J201,0)</f>
        <v>0</v>
      </c>
      <c r="BI201" s="116">
        <f>IF(N201="nulová",J201,0)</f>
        <v>0</v>
      </c>
      <c r="BJ201" s="18" t="s">
        <v>36</v>
      </c>
      <c r="BK201" s="116">
        <f>ROUND(I201*H201,2)</f>
        <v>0</v>
      </c>
      <c r="BL201" s="18" t="s">
        <v>169</v>
      </c>
      <c r="BM201" s="241" t="s">
        <v>244</v>
      </c>
    </row>
    <row r="202" spans="1:65" s="13" customFormat="1">
      <c r="B202" s="242"/>
      <c r="C202" s="243"/>
      <c r="D202" s="244" t="s">
        <v>171</v>
      </c>
      <c r="E202" s="245" t="s">
        <v>1</v>
      </c>
      <c r="F202" s="246" t="s">
        <v>245</v>
      </c>
      <c r="G202" s="243"/>
      <c r="H202" s="247">
        <v>3.2549999999999999</v>
      </c>
      <c r="I202" s="248"/>
      <c r="J202" s="243"/>
      <c r="K202" s="243"/>
      <c r="L202" s="249"/>
      <c r="M202" s="250"/>
      <c r="N202" s="251"/>
      <c r="O202" s="251"/>
      <c r="P202" s="251"/>
      <c r="Q202" s="251"/>
      <c r="R202" s="251"/>
      <c r="S202" s="251"/>
      <c r="T202" s="252"/>
      <c r="AT202" s="253" t="s">
        <v>171</v>
      </c>
      <c r="AU202" s="253" t="s">
        <v>91</v>
      </c>
      <c r="AV202" s="13" t="s">
        <v>91</v>
      </c>
      <c r="AW202" s="13" t="s">
        <v>35</v>
      </c>
      <c r="AX202" s="13" t="s">
        <v>82</v>
      </c>
      <c r="AY202" s="253" t="s">
        <v>163</v>
      </c>
    </row>
    <row r="203" spans="1:65" s="13" customFormat="1">
      <c r="B203" s="242"/>
      <c r="C203" s="243"/>
      <c r="D203" s="244" t="s">
        <v>171</v>
      </c>
      <c r="E203" s="245" t="s">
        <v>1</v>
      </c>
      <c r="F203" s="246" t="s">
        <v>246</v>
      </c>
      <c r="G203" s="243"/>
      <c r="H203" s="247">
        <v>5.95</v>
      </c>
      <c r="I203" s="248"/>
      <c r="J203" s="243"/>
      <c r="K203" s="243"/>
      <c r="L203" s="249"/>
      <c r="M203" s="250"/>
      <c r="N203" s="251"/>
      <c r="O203" s="251"/>
      <c r="P203" s="251"/>
      <c r="Q203" s="251"/>
      <c r="R203" s="251"/>
      <c r="S203" s="251"/>
      <c r="T203" s="252"/>
      <c r="AT203" s="253" t="s">
        <v>171</v>
      </c>
      <c r="AU203" s="253" t="s">
        <v>91</v>
      </c>
      <c r="AV203" s="13" t="s">
        <v>91</v>
      </c>
      <c r="AW203" s="13" t="s">
        <v>35</v>
      </c>
      <c r="AX203" s="13" t="s">
        <v>82</v>
      </c>
      <c r="AY203" s="253" t="s">
        <v>163</v>
      </c>
    </row>
    <row r="204" spans="1:65" s="15" customFormat="1">
      <c r="B204" s="265"/>
      <c r="C204" s="266"/>
      <c r="D204" s="244" t="s">
        <v>171</v>
      </c>
      <c r="E204" s="267" t="s">
        <v>1</v>
      </c>
      <c r="F204" s="268" t="s">
        <v>239</v>
      </c>
      <c r="G204" s="266"/>
      <c r="H204" s="269">
        <v>9.2050000000000001</v>
      </c>
      <c r="I204" s="270"/>
      <c r="J204" s="266"/>
      <c r="K204" s="266"/>
      <c r="L204" s="271"/>
      <c r="M204" s="272"/>
      <c r="N204" s="273"/>
      <c r="O204" s="273"/>
      <c r="P204" s="273"/>
      <c r="Q204" s="273"/>
      <c r="R204" s="273"/>
      <c r="S204" s="273"/>
      <c r="T204" s="274"/>
      <c r="AT204" s="275" t="s">
        <v>171</v>
      </c>
      <c r="AU204" s="275" t="s">
        <v>91</v>
      </c>
      <c r="AV204" s="15" t="s">
        <v>178</v>
      </c>
      <c r="AW204" s="15" t="s">
        <v>35</v>
      </c>
      <c r="AX204" s="15" t="s">
        <v>82</v>
      </c>
      <c r="AY204" s="275" t="s">
        <v>163</v>
      </c>
    </row>
    <row r="205" spans="1:65" s="14" customFormat="1">
      <c r="B205" s="254"/>
      <c r="C205" s="255"/>
      <c r="D205" s="244" t="s">
        <v>171</v>
      </c>
      <c r="E205" s="256" t="s">
        <v>1</v>
      </c>
      <c r="F205" s="257" t="s">
        <v>173</v>
      </c>
      <c r="G205" s="255"/>
      <c r="H205" s="258">
        <v>9.2050000000000001</v>
      </c>
      <c r="I205" s="259"/>
      <c r="J205" s="255"/>
      <c r="K205" s="255"/>
      <c r="L205" s="260"/>
      <c r="M205" s="261"/>
      <c r="N205" s="262"/>
      <c r="O205" s="262"/>
      <c r="P205" s="262"/>
      <c r="Q205" s="262"/>
      <c r="R205" s="262"/>
      <c r="S205" s="262"/>
      <c r="T205" s="263"/>
      <c r="AT205" s="264" t="s">
        <v>171</v>
      </c>
      <c r="AU205" s="264" t="s">
        <v>91</v>
      </c>
      <c r="AV205" s="14" t="s">
        <v>169</v>
      </c>
      <c r="AW205" s="14" t="s">
        <v>35</v>
      </c>
      <c r="AX205" s="14" t="s">
        <v>36</v>
      </c>
      <c r="AY205" s="264" t="s">
        <v>163</v>
      </c>
    </row>
    <row r="206" spans="1:65" s="2" customFormat="1" ht="21.75" customHeight="1">
      <c r="A206" s="36"/>
      <c r="B206" s="37"/>
      <c r="C206" s="229" t="s">
        <v>247</v>
      </c>
      <c r="D206" s="229" t="s">
        <v>165</v>
      </c>
      <c r="E206" s="230" t="s">
        <v>248</v>
      </c>
      <c r="F206" s="231" t="s">
        <v>249</v>
      </c>
      <c r="G206" s="232" t="s">
        <v>226</v>
      </c>
      <c r="H206" s="233">
        <v>9.2050000000000001</v>
      </c>
      <c r="I206" s="234"/>
      <c r="J206" s="235">
        <f>ROUND(I206*H206,2)</f>
        <v>0</v>
      </c>
      <c r="K206" s="236"/>
      <c r="L206" s="39"/>
      <c r="M206" s="237" t="s">
        <v>1</v>
      </c>
      <c r="N206" s="238" t="s">
        <v>47</v>
      </c>
      <c r="O206" s="73"/>
      <c r="P206" s="239">
        <f>O206*H206</f>
        <v>0</v>
      </c>
      <c r="Q206" s="239">
        <v>0</v>
      </c>
      <c r="R206" s="239">
        <f>Q206*H206</f>
        <v>0</v>
      </c>
      <c r="S206" s="239">
        <v>0</v>
      </c>
      <c r="T206" s="24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41" t="s">
        <v>169</v>
      </c>
      <c r="AT206" s="241" t="s">
        <v>165</v>
      </c>
      <c r="AU206" s="241" t="s">
        <v>91</v>
      </c>
      <c r="AY206" s="18" t="s">
        <v>163</v>
      </c>
      <c r="BE206" s="116">
        <f>IF(N206="základní",J206,0)</f>
        <v>0</v>
      </c>
      <c r="BF206" s="116">
        <f>IF(N206="snížená",J206,0)</f>
        <v>0</v>
      </c>
      <c r="BG206" s="116">
        <f>IF(N206="zákl. přenesená",J206,0)</f>
        <v>0</v>
      </c>
      <c r="BH206" s="116">
        <f>IF(N206="sníž. přenesená",J206,0)</f>
        <v>0</v>
      </c>
      <c r="BI206" s="116">
        <f>IF(N206="nulová",J206,0)</f>
        <v>0</v>
      </c>
      <c r="BJ206" s="18" t="s">
        <v>36</v>
      </c>
      <c r="BK206" s="116">
        <f>ROUND(I206*H206,2)</f>
        <v>0</v>
      </c>
      <c r="BL206" s="18" t="s">
        <v>169</v>
      </c>
      <c r="BM206" s="241" t="s">
        <v>250</v>
      </c>
    </row>
    <row r="207" spans="1:65" s="13" customFormat="1">
      <c r="B207" s="242"/>
      <c r="C207" s="243"/>
      <c r="D207" s="244" t="s">
        <v>171</v>
      </c>
      <c r="E207" s="245" t="s">
        <v>1</v>
      </c>
      <c r="F207" s="246" t="s">
        <v>245</v>
      </c>
      <c r="G207" s="243"/>
      <c r="H207" s="247">
        <v>3.2549999999999999</v>
      </c>
      <c r="I207" s="248"/>
      <c r="J207" s="243"/>
      <c r="K207" s="243"/>
      <c r="L207" s="249"/>
      <c r="M207" s="250"/>
      <c r="N207" s="251"/>
      <c r="O207" s="251"/>
      <c r="P207" s="251"/>
      <c r="Q207" s="251"/>
      <c r="R207" s="251"/>
      <c r="S207" s="251"/>
      <c r="T207" s="252"/>
      <c r="AT207" s="253" t="s">
        <v>171</v>
      </c>
      <c r="AU207" s="253" t="s">
        <v>91</v>
      </c>
      <c r="AV207" s="13" t="s">
        <v>91</v>
      </c>
      <c r="AW207" s="13" t="s">
        <v>35</v>
      </c>
      <c r="AX207" s="13" t="s">
        <v>82</v>
      </c>
      <c r="AY207" s="253" t="s">
        <v>163</v>
      </c>
    </row>
    <row r="208" spans="1:65" s="13" customFormat="1">
      <c r="B208" s="242"/>
      <c r="C208" s="243"/>
      <c r="D208" s="244" t="s">
        <v>171</v>
      </c>
      <c r="E208" s="245" t="s">
        <v>1</v>
      </c>
      <c r="F208" s="246" t="s">
        <v>246</v>
      </c>
      <c r="G208" s="243"/>
      <c r="H208" s="247">
        <v>5.95</v>
      </c>
      <c r="I208" s="248"/>
      <c r="J208" s="243"/>
      <c r="K208" s="243"/>
      <c r="L208" s="249"/>
      <c r="M208" s="250"/>
      <c r="N208" s="251"/>
      <c r="O208" s="251"/>
      <c r="P208" s="251"/>
      <c r="Q208" s="251"/>
      <c r="R208" s="251"/>
      <c r="S208" s="251"/>
      <c r="T208" s="252"/>
      <c r="AT208" s="253" t="s">
        <v>171</v>
      </c>
      <c r="AU208" s="253" t="s">
        <v>91</v>
      </c>
      <c r="AV208" s="13" t="s">
        <v>91</v>
      </c>
      <c r="AW208" s="13" t="s">
        <v>35</v>
      </c>
      <c r="AX208" s="13" t="s">
        <v>82</v>
      </c>
      <c r="AY208" s="253" t="s">
        <v>163</v>
      </c>
    </row>
    <row r="209" spans="1:65" s="15" customFormat="1">
      <c r="B209" s="265"/>
      <c r="C209" s="266"/>
      <c r="D209" s="244" t="s">
        <v>171</v>
      </c>
      <c r="E209" s="267" t="s">
        <v>1</v>
      </c>
      <c r="F209" s="268" t="s">
        <v>239</v>
      </c>
      <c r="G209" s="266"/>
      <c r="H209" s="269">
        <v>9.2050000000000001</v>
      </c>
      <c r="I209" s="270"/>
      <c r="J209" s="266"/>
      <c r="K209" s="266"/>
      <c r="L209" s="271"/>
      <c r="M209" s="272"/>
      <c r="N209" s="273"/>
      <c r="O209" s="273"/>
      <c r="P209" s="273"/>
      <c r="Q209" s="273"/>
      <c r="R209" s="273"/>
      <c r="S209" s="273"/>
      <c r="T209" s="274"/>
      <c r="AT209" s="275" t="s">
        <v>171</v>
      </c>
      <c r="AU209" s="275" t="s">
        <v>91</v>
      </c>
      <c r="AV209" s="15" t="s">
        <v>178</v>
      </c>
      <c r="AW209" s="15" t="s">
        <v>35</v>
      </c>
      <c r="AX209" s="15" t="s">
        <v>82</v>
      </c>
      <c r="AY209" s="275" t="s">
        <v>163</v>
      </c>
    </row>
    <row r="210" spans="1:65" s="14" customFormat="1">
      <c r="B210" s="254"/>
      <c r="C210" s="255"/>
      <c r="D210" s="244" t="s">
        <v>171</v>
      </c>
      <c r="E210" s="256" t="s">
        <v>1</v>
      </c>
      <c r="F210" s="257" t="s">
        <v>173</v>
      </c>
      <c r="G210" s="255"/>
      <c r="H210" s="258">
        <v>9.2050000000000001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AT210" s="264" t="s">
        <v>171</v>
      </c>
      <c r="AU210" s="264" t="s">
        <v>91</v>
      </c>
      <c r="AV210" s="14" t="s">
        <v>169</v>
      </c>
      <c r="AW210" s="14" t="s">
        <v>35</v>
      </c>
      <c r="AX210" s="14" t="s">
        <v>36</v>
      </c>
      <c r="AY210" s="264" t="s">
        <v>163</v>
      </c>
    </row>
    <row r="211" spans="1:65" s="2" customFormat="1" ht="16.5" customHeight="1">
      <c r="A211" s="36"/>
      <c r="B211" s="37"/>
      <c r="C211" s="229" t="s">
        <v>251</v>
      </c>
      <c r="D211" s="229" t="s">
        <v>165</v>
      </c>
      <c r="E211" s="230" t="s">
        <v>252</v>
      </c>
      <c r="F211" s="231" t="s">
        <v>253</v>
      </c>
      <c r="G211" s="232" t="s">
        <v>204</v>
      </c>
      <c r="H211" s="233">
        <v>0.121</v>
      </c>
      <c r="I211" s="234"/>
      <c r="J211" s="235">
        <f>ROUND(I211*H211,2)</f>
        <v>0</v>
      </c>
      <c r="K211" s="236"/>
      <c r="L211" s="39"/>
      <c r="M211" s="237" t="s">
        <v>1</v>
      </c>
      <c r="N211" s="238" t="s">
        <v>47</v>
      </c>
      <c r="O211" s="73"/>
      <c r="P211" s="239">
        <f>O211*H211</f>
        <v>0</v>
      </c>
      <c r="Q211" s="239">
        <v>1.06277</v>
      </c>
      <c r="R211" s="239">
        <f>Q211*H211</f>
        <v>0.12859517000000001</v>
      </c>
      <c r="S211" s="239">
        <v>0</v>
      </c>
      <c r="T211" s="240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41" t="s">
        <v>169</v>
      </c>
      <c r="AT211" s="241" t="s">
        <v>165</v>
      </c>
      <c r="AU211" s="241" t="s">
        <v>91</v>
      </c>
      <c r="AY211" s="18" t="s">
        <v>163</v>
      </c>
      <c r="BE211" s="116">
        <f>IF(N211="základní",J211,0)</f>
        <v>0</v>
      </c>
      <c r="BF211" s="116">
        <f>IF(N211="snížená",J211,0)</f>
        <v>0</v>
      </c>
      <c r="BG211" s="116">
        <f>IF(N211="zákl. přenesená",J211,0)</f>
        <v>0</v>
      </c>
      <c r="BH211" s="116">
        <f>IF(N211="sníž. přenesená",J211,0)</f>
        <v>0</v>
      </c>
      <c r="BI211" s="116">
        <f>IF(N211="nulová",J211,0)</f>
        <v>0</v>
      </c>
      <c r="BJ211" s="18" t="s">
        <v>36</v>
      </c>
      <c r="BK211" s="116">
        <f>ROUND(I211*H211,2)</f>
        <v>0</v>
      </c>
      <c r="BL211" s="18" t="s">
        <v>169</v>
      </c>
      <c r="BM211" s="241" t="s">
        <v>254</v>
      </c>
    </row>
    <row r="212" spans="1:65" s="13" customFormat="1">
      <c r="B212" s="242"/>
      <c r="C212" s="243"/>
      <c r="D212" s="244" t="s">
        <v>171</v>
      </c>
      <c r="E212" s="245" t="s">
        <v>1</v>
      </c>
      <c r="F212" s="246" t="s">
        <v>255</v>
      </c>
      <c r="G212" s="243"/>
      <c r="H212" s="247">
        <v>3.9E-2</v>
      </c>
      <c r="I212" s="248"/>
      <c r="J212" s="243"/>
      <c r="K212" s="243"/>
      <c r="L212" s="249"/>
      <c r="M212" s="250"/>
      <c r="N212" s="251"/>
      <c r="O212" s="251"/>
      <c r="P212" s="251"/>
      <c r="Q212" s="251"/>
      <c r="R212" s="251"/>
      <c r="S212" s="251"/>
      <c r="T212" s="252"/>
      <c r="AT212" s="253" t="s">
        <v>171</v>
      </c>
      <c r="AU212" s="253" t="s">
        <v>91</v>
      </c>
      <c r="AV212" s="13" t="s">
        <v>91</v>
      </c>
      <c r="AW212" s="13" t="s">
        <v>35</v>
      </c>
      <c r="AX212" s="13" t="s">
        <v>82</v>
      </c>
      <c r="AY212" s="253" t="s">
        <v>163</v>
      </c>
    </row>
    <row r="213" spans="1:65" s="13" customFormat="1" ht="20.399999999999999">
      <c r="B213" s="242"/>
      <c r="C213" s="243"/>
      <c r="D213" s="244" t="s">
        <v>171</v>
      </c>
      <c r="E213" s="245" t="s">
        <v>1</v>
      </c>
      <c r="F213" s="246" t="s">
        <v>256</v>
      </c>
      <c r="G213" s="243"/>
      <c r="H213" s="247">
        <v>7.0999999999999994E-2</v>
      </c>
      <c r="I213" s="248"/>
      <c r="J213" s="243"/>
      <c r="K213" s="243"/>
      <c r="L213" s="249"/>
      <c r="M213" s="250"/>
      <c r="N213" s="251"/>
      <c r="O213" s="251"/>
      <c r="P213" s="251"/>
      <c r="Q213" s="251"/>
      <c r="R213" s="251"/>
      <c r="S213" s="251"/>
      <c r="T213" s="252"/>
      <c r="AT213" s="253" t="s">
        <v>171</v>
      </c>
      <c r="AU213" s="253" t="s">
        <v>91</v>
      </c>
      <c r="AV213" s="13" t="s">
        <v>91</v>
      </c>
      <c r="AW213" s="13" t="s">
        <v>35</v>
      </c>
      <c r="AX213" s="13" t="s">
        <v>82</v>
      </c>
      <c r="AY213" s="253" t="s">
        <v>163</v>
      </c>
    </row>
    <row r="214" spans="1:65" s="15" customFormat="1">
      <c r="B214" s="265"/>
      <c r="C214" s="266"/>
      <c r="D214" s="244" t="s">
        <v>171</v>
      </c>
      <c r="E214" s="267" t="s">
        <v>1</v>
      </c>
      <c r="F214" s="268" t="s">
        <v>239</v>
      </c>
      <c r="G214" s="266"/>
      <c r="H214" s="269">
        <v>0.10999999999999999</v>
      </c>
      <c r="I214" s="270"/>
      <c r="J214" s="266"/>
      <c r="K214" s="266"/>
      <c r="L214" s="271"/>
      <c r="M214" s="272"/>
      <c r="N214" s="273"/>
      <c r="O214" s="273"/>
      <c r="P214" s="273"/>
      <c r="Q214" s="273"/>
      <c r="R214" s="273"/>
      <c r="S214" s="273"/>
      <c r="T214" s="274"/>
      <c r="AT214" s="275" t="s">
        <v>171</v>
      </c>
      <c r="AU214" s="275" t="s">
        <v>91</v>
      </c>
      <c r="AV214" s="15" t="s">
        <v>178</v>
      </c>
      <c r="AW214" s="15" t="s">
        <v>35</v>
      </c>
      <c r="AX214" s="15" t="s">
        <v>82</v>
      </c>
      <c r="AY214" s="275" t="s">
        <v>163</v>
      </c>
    </row>
    <row r="215" spans="1:65" s="14" customFormat="1">
      <c r="B215" s="254"/>
      <c r="C215" s="255"/>
      <c r="D215" s="244" t="s">
        <v>171</v>
      </c>
      <c r="E215" s="256" t="s">
        <v>1</v>
      </c>
      <c r="F215" s="257" t="s">
        <v>173</v>
      </c>
      <c r="G215" s="255"/>
      <c r="H215" s="258">
        <v>0.10999999999999999</v>
      </c>
      <c r="I215" s="259"/>
      <c r="J215" s="255"/>
      <c r="K215" s="255"/>
      <c r="L215" s="260"/>
      <c r="M215" s="261"/>
      <c r="N215" s="262"/>
      <c r="O215" s="262"/>
      <c r="P215" s="262"/>
      <c r="Q215" s="262"/>
      <c r="R215" s="262"/>
      <c r="S215" s="262"/>
      <c r="T215" s="263"/>
      <c r="AT215" s="264" t="s">
        <v>171</v>
      </c>
      <c r="AU215" s="264" t="s">
        <v>91</v>
      </c>
      <c r="AV215" s="14" t="s">
        <v>169</v>
      </c>
      <c r="AW215" s="14" t="s">
        <v>35</v>
      </c>
      <c r="AX215" s="14" t="s">
        <v>36</v>
      </c>
      <c r="AY215" s="264" t="s">
        <v>163</v>
      </c>
    </row>
    <row r="216" spans="1:65" s="13" customFormat="1">
      <c r="B216" s="242"/>
      <c r="C216" s="243"/>
      <c r="D216" s="244" t="s">
        <v>171</v>
      </c>
      <c r="E216" s="243"/>
      <c r="F216" s="246" t="s">
        <v>257</v>
      </c>
      <c r="G216" s="243"/>
      <c r="H216" s="247">
        <v>0.121</v>
      </c>
      <c r="I216" s="248"/>
      <c r="J216" s="243"/>
      <c r="K216" s="243"/>
      <c r="L216" s="249"/>
      <c r="M216" s="250"/>
      <c r="N216" s="251"/>
      <c r="O216" s="251"/>
      <c r="P216" s="251"/>
      <c r="Q216" s="251"/>
      <c r="R216" s="251"/>
      <c r="S216" s="251"/>
      <c r="T216" s="252"/>
      <c r="AT216" s="253" t="s">
        <v>171</v>
      </c>
      <c r="AU216" s="253" t="s">
        <v>91</v>
      </c>
      <c r="AV216" s="13" t="s">
        <v>91</v>
      </c>
      <c r="AW216" s="13" t="s">
        <v>4</v>
      </c>
      <c r="AX216" s="13" t="s">
        <v>36</v>
      </c>
      <c r="AY216" s="253" t="s">
        <v>163</v>
      </c>
    </row>
    <row r="217" spans="1:65" s="2" customFormat="1" ht="21.75" customHeight="1">
      <c r="A217" s="36"/>
      <c r="B217" s="37"/>
      <c r="C217" s="229" t="s">
        <v>258</v>
      </c>
      <c r="D217" s="229" t="s">
        <v>165</v>
      </c>
      <c r="E217" s="230" t="s">
        <v>259</v>
      </c>
      <c r="F217" s="231" t="s">
        <v>260</v>
      </c>
      <c r="G217" s="232" t="s">
        <v>204</v>
      </c>
      <c r="H217" s="233">
        <v>0.32700000000000001</v>
      </c>
      <c r="I217" s="234"/>
      <c r="J217" s="235">
        <f>ROUND(I217*H217,2)</f>
        <v>0</v>
      </c>
      <c r="K217" s="236"/>
      <c r="L217" s="39"/>
      <c r="M217" s="237" t="s">
        <v>1</v>
      </c>
      <c r="N217" s="238" t="s">
        <v>47</v>
      </c>
      <c r="O217" s="73"/>
      <c r="P217" s="239">
        <f>O217*H217</f>
        <v>0</v>
      </c>
      <c r="Q217" s="239">
        <v>1.7090000000000001E-2</v>
      </c>
      <c r="R217" s="239">
        <f>Q217*H217</f>
        <v>5.5884300000000001E-3</v>
      </c>
      <c r="S217" s="239">
        <v>0</v>
      </c>
      <c r="T217" s="240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41" t="s">
        <v>169</v>
      </c>
      <c r="AT217" s="241" t="s">
        <v>165</v>
      </c>
      <c r="AU217" s="241" t="s">
        <v>91</v>
      </c>
      <c r="AY217" s="18" t="s">
        <v>163</v>
      </c>
      <c r="BE217" s="116">
        <f>IF(N217="základní",J217,0)</f>
        <v>0</v>
      </c>
      <c r="BF217" s="116">
        <f>IF(N217="snížená",J217,0)</f>
        <v>0</v>
      </c>
      <c r="BG217" s="116">
        <f>IF(N217="zákl. přenesená",J217,0)</f>
        <v>0</v>
      </c>
      <c r="BH217" s="116">
        <f>IF(N217="sníž. přenesená",J217,0)</f>
        <v>0</v>
      </c>
      <c r="BI217" s="116">
        <f>IF(N217="nulová",J217,0)</f>
        <v>0</v>
      </c>
      <c r="BJ217" s="18" t="s">
        <v>36</v>
      </c>
      <c r="BK217" s="116">
        <f>ROUND(I217*H217,2)</f>
        <v>0</v>
      </c>
      <c r="BL217" s="18" t="s">
        <v>169</v>
      </c>
      <c r="BM217" s="241" t="s">
        <v>261</v>
      </c>
    </row>
    <row r="218" spans="1:65" s="13" customFormat="1" ht="20.399999999999999">
      <c r="B218" s="242"/>
      <c r="C218" s="243"/>
      <c r="D218" s="244" t="s">
        <v>171</v>
      </c>
      <c r="E218" s="245" t="s">
        <v>1</v>
      </c>
      <c r="F218" s="246" t="s">
        <v>262</v>
      </c>
      <c r="G218" s="243"/>
      <c r="H218" s="247">
        <v>0.32700000000000001</v>
      </c>
      <c r="I218" s="248"/>
      <c r="J218" s="243"/>
      <c r="K218" s="243"/>
      <c r="L218" s="249"/>
      <c r="M218" s="250"/>
      <c r="N218" s="251"/>
      <c r="O218" s="251"/>
      <c r="P218" s="251"/>
      <c r="Q218" s="251"/>
      <c r="R218" s="251"/>
      <c r="S218" s="251"/>
      <c r="T218" s="252"/>
      <c r="AT218" s="253" t="s">
        <v>171</v>
      </c>
      <c r="AU218" s="253" t="s">
        <v>91</v>
      </c>
      <c r="AV218" s="13" t="s">
        <v>91</v>
      </c>
      <c r="AW218" s="13" t="s">
        <v>35</v>
      </c>
      <c r="AX218" s="13" t="s">
        <v>82</v>
      </c>
      <c r="AY218" s="253" t="s">
        <v>163</v>
      </c>
    </row>
    <row r="219" spans="1:65" s="14" customFormat="1">
      <c r="B219" s="254"/>
      <c r="C219" s="255"/>
      <c r="D219" s="244" t="s">
        <v>171</v>
      </c>
      <c r="E219" s="256" t="s">
        <v>1</v>
      </c>
      <c r="F219" s="257" t="s">
        <v>173</v>
      </c>
      <c r="G219" s="255"/>
      <c r="H219" s="258">
        <v>0.32700000000000001</v>
      </c>
      <c r="I219" s="259"/>
      <c r="J219" s="255"/>
      <c r="K219" s="255"/>
      <c r="L219" s="260"/>
      <c r="M219" s="261"/>
      <c r="N219" s="262"/>
      <c r="O219" s="262"/>
      <c r="P219" s="262"/>
      <c r="Q219" s="262"/>
      <c r="R219" s="262"/>
      <c r="S219" s="262"/>
      <c r="T219" s="263"/>
      <c r="AT219" s="264" t="s">
        <v>171</v>
      </c>
      <c r="AU219" s="264" t="s">
        <v>91</v>
      </c>
      <c r="AV219" s="14" t="s">
        <v>169</v>
      </c>
      <c r="AW219" s="14" t="s">
        <v>35</v>
      </c>
      <c r="AX219" s="14" t="s">
        <v>36</v>
      </c>
      <c r="AY219" s="264" t="s">
        <v>163</v>
      </c>
    </row>
    <row r="220" spans="1:65" s="2" customFormat="1" ht="16.5" customHeight="1">
      <c r="A220" s="36"/>
      <c r="B220" s="37"/>
      <c r="C220" s="276" t="s">
        <v>263</v>
      </c>
      <c r="D220" s="276" t="s">
        <v>264</v>
      </c>
      <c r="E220" s="277" t="s">
        <v>265</v>
      </c>
      <c r="F220" s="278" t="s">
        <v>266</v>
      </c>
      <c r="G220" s="279" t="s">
        <v>204</v>
      </c>
      <c r="H220" s="280">
        <v>0.36</v>
      </c>
      <c r="I220" s="281"/>
      <c r="J220" s="282">
        <f>ROUND(I220*H220,2)</f>
        <v>0</v>
      </c>
      <c r="K220" s="283"/>
      <c r="L220" s="284"/>
      <c r="M220" s="285" t="s">
        <v>1</v>
      </c>
      <c r="N220" s="286" t="s">
        <v>47</v>
      </c>
      <c r="O220" s="73"/>
      <c r="P220" s="239">
        <f>O220*H220</f>
        <v>0</v>
      </c>
      <c r="Q220" s="239">
        <v>1</v>
      </c>
      <c r="R220" s="239">
        <f>Q220*H220</f>
        <v>0.36</v>
      </c>
      <c r="S220" s="239">
        <v>0</v>
      </c>
      <c r="T220" s="240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41" t="s">
        <v>197</v>
      </c>
      <c r="AT220" s="241" t="s">
        <v>264</v>
      </c>
      <c r="AU220" s="241" t="s">
        <v>91</v>
      </c>
      <c r="AY220" s="18" t="s">
        <v>163</v>
      </c>
      <c r="BE220" s="116">
        <f>IF(N220="základní",J220,0)</f>
        <v>0</v>
      </c>
      <c r="BF220" s="116">
        <f>IF(N220="snížená",J220,0)</f>
        <v>0</v>
      </c>
      <c r="BG220" s="116">
        <f>IF(N220="zákl. přenesená",J220,0)</f>
        <v>0</v>
      </c>
      <c r="BH220" s="116">
        <f>IF(N220="sníž. přenesená",J220,0)</f>
        <v>0</v>
      </c>
      <c r="BI220" s="116">
        <f>IF(N220="nulová",J220,0)</f>
        <v>0</v>
      </c>
      <c r="BJ220" s="18" t="s">
        <v>36</v>
      </c>
      <c r="BK220" s="116">
        <f>ROUND(I220*H220,2)</f>
        <v>0</v>
      </c>
      <c r="BL220" s="18" t="s">
        <v>169</v>
      </c>
      <c r="BM220" s="241" t="s">
        <v>267</v>
      </c>
    </row>
    <row r="221" spans="1:65" s="13" customFormat="1" ht="20.399999999999999">
      <c r="B221" s="242"/>
      <c r="C221" s="243"/>
      <c r="D221" s="244" t="s">
        <v>171</v>
      </c>
      <c r="E221" s="245" t="s">
        <v>1</v>
      </c>
      <c r="F221" s="246" t="s">
        <v>262</v>
      </c>
      <c r="G221" s="243"/>
      <c r="H221" s="247">
        <v>0.32700000000000001</v>
      </c>
      <c r="I221" s="248"/>
      <c r="J221" s="243"/>
      <c r="K221" s="243"/>
      <c r="L221" s="249"/>
      <c r="M221" s="250"/>
      <c r="N221" s="251"/>
      <c r="O221" s="251"/>
      <c r="P221" s="251"/>
      <c r="Q221" s="251"/>
      <c r="R221" s="251"/>
      <c r="S221" s="251"/>
      <c r="T221" s="252"/>
      <c r="AT221" s="253" t="s">
        <v>171</v>
      </c>
      <c r="AU221" s="253" t="s">
        <v>91</v>
      </c>
      <c r="AV221" s="13" t="s">
        <v>91</v>
      </c>
      <c r="AW221" s="13" t="s">
        <v>35</v>
      </c>
      <c r="AX221" s="13" t="s">
        <v>82</v>
      </c>
      <c r="AY221" s="253" t="s">
        <v>163</v>
      </c>
    </row>
    <row r="222" spans="1:65" s="14" customFormat="1">
      <c r="B222" s="254"/>
      <c r="C222" s="255"/>
      <c r="D222" s="244" t="s">
        <v>171</v>
      </c>
      <c r="E222" s="256" t="s">
        <v>1</v>
      </c>
      <c r="F222" s="257" t="s">
        <v>173</v>
      </c>
      <c r="G222" s="255"/>
      <c r="H222" s="258">
        <v>0.32700000000000001</v>
      </c>
      <c r="I222" s="259"/>
      <c r="J222" s="255"/>
      <c r="K222" s="255"/>
      <c r="L222" s="260"/>
      <c r="M222" s="261"/>
      <c r="N222" s="262"/>
      <c r="O222" s="262"/>
      <c r="P222" s="262"/>
      <c r="Q222" s="262"/>
      <c r="R222" s="262"/>
      <c r="S222" s="262"/>
      <c r="T222" s="263"/>
      <c r="AT222" s="264" t="s">
        <v>171</v>
      </c>
      <c r="AU222" s="264" t="s">
        <v>91</v>
      </c>
      <c r="AV222" s="14" t="s">
        <v>169</v>
      </c>
      <c r="AW222" s="14" t="s">
        <v>35</v>
      </c>
      <c r="AX222" s="14" t="s">
        <v>36</v>
      </c>
      <c r="AY222" s="264" t="s">
        <v>163</v>
      </c>
    </row>
    <row r="223" spans="1:65" s="13" customFormat="1">
      <c r="B223" s="242"/>
      <c r="C223" s="243"/>
      <c r="D223" s="244" t="s">
        <v>171</v>
      </c>
      <c r="E223" s="243"/>
      <c r="F223" s="246" t="s">
        <v>268</v>
      </c>
      <c r="G223" s="243"/>
      <c r="H223" s="247">
        <v>0.36</v>
      </c>
      <c r="I223" s="248"/>
      <c r="J223" s="243"/>
      <c r="K223" s="243"/>
      <c r="L223" s="249"/>
      <c r="M223" s="250"/>
      <c r="N223" s="251"/>
      <c r="O223" s="251"/>
      <c r="P223" s="251"/>
      <c r="Q223" s="251"/>
      <c r="R223" s="251"/>
      <c r="S223" s="251"/>
      <c r="T223" s="252"/>
      <c r="AT223" s="253" t="s">
        <v>171</v>
      </c>
      <c r="AU223" s="253" t="s">
        <v>91</v>
      </c>
      <c r="AV223" s="13" t="s">
        <v>91</v>
      </c>
      <c r="AW223" s="13" t="s">
        <v>4</v>
      </c>
      <c r="AX223" s="13" t="s">
        <v>36</v>
      </c>
      <c r="AY223" s="253" t="s">
        <v>163</v>
      </c>
    </row>
    <row r="224" spans="1:65" s="2" customFormat="1" ht="16.5" customHeight="1">
      <c r="A224" s="36"/>
      <c r="B224" s="37"/>
      <c r="C224" s="229" t="s">
        <v>7</v>
      </c>
      <c r="D224" s="229" t="s">
        <v>165</v>
      </c>
      <c r="E224" s="230" t="s">
        <v>269</v>
      </c>
      <c r="F224" s="231" t="s">
        <v>270</v>
      </c>
      <c r="G224" s="232" t="s">
        <v>168</v>
      </c>
      <c r="H224" s="233">
        <v>3.0379999999999998</v>
      </c>
      <c r="I224" s="234"/>
      <c r="J224" s="235">
        <f>ROUND(I224*H224,2)</f>
        <v>0</v>
      </c>
      <c r="K224" s="236"/>
      <c r="L224" s="39"/>
      <c r="M224" s="237" t="s">
        <v>1</v>
      </c>
      <c r="N224" s="238" t="s">
        <v>47</v>
      </c>
      <c r="O224" s="73"/>
      <c r="P224" s="239">
        <f>O224*H224</f>
        <v>0</v>
      </c>
      <c r="Q224" s="239">
        <v>0</v>
      </c>
      <c r="R224" s="239">
        <f>Q224*H224</f>
        <v>0</v>
      </c>
      <c r="S224" s="239">
        <v>0</v>
      </c>
      <c r="T224" s="240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41" t="s">
        <v>169</v>
      </c>
      <c r="AT224" s="241" t="s">
        <v>165</v>
      </c>
      <c r="AU224" s="241" t="s">
        <v>91</v>
      </c>
      <c r="AY224" s="18" t="s">
        <v>163</v>
      </c>
      <c r="BE224" s="116">
        <f>IF(N224="základní",J224,0)</f>
        <v>0</v>
      </c>
      <c r="BF224" s="116">
        <f>IF(N224="snížená",J224,0)</f>
        <v>0</v>
      </c>
      <c r="BG224" s="116">
        <f>IF(N224="zákl. přenesená",J224,0)</f>
        <v>0</v>
      </c>
      <c r="BH224" s="116">
        <f>IF(N224="sníž. přenesená",J224,0)</f>
        <v>0</v>
      </c>
      <c r="BI224" s="116">
        <f>IF(N224="nulová",J224,0)</f>
        <v>0</v>
      </c>
      <c r="BJ224" s="18" t="s">
        <v>36</v>
      </c>
      <c r="BK224" s="116">
        <f>ROUND(I224*H224,2)</f>
        <v>0</v>
      </c>
      <c r="BL224" s="18" t="s">
        <v>169</v>
      </c>
      <c r="BM224" s="241" t="s">
        <v>271</v>
      </c>
    </row>
    <row r="225" spans="1:65" s="13" customFormat="1">
      <c r="B225" s="242"/>
      <c r="C225" s="243"/>
      <c r="D225" s="244" t="s">
        <v>171</v>
      </c>
      <c r="E225" s="245" t="s">
        <v>1</v>
      </c>
      <c r="F225" s="246" t="s">
        <v>237</v>
      </c>
      <c r="G225" s="243"/>
      <c r="H225" s="247">
        <v>0.97699999999999998</v>
      </c>
      <c r="I225" s="248"/>
      <c r="J225" s="243"/>
      <c r="K225" s="243"/>
      <c r="L225" s="249"/>
      <c r="M225" s="250"/>
      <c r="N225" s="251"/>
      <c r="O225" s="251"/>
      <c r="P225" s="251"/>
      <c r="Q225" s="251"/>
      <c r="R225" s="251"/>
      <c r="S225" s="251"/>
      <c r="T225" s="252"/>
      <c r="AT225" s="253" t="s">
        <v>171</v>
      </c>
      <c r="AU225" s="253" t="s">
        <v>91</v>
      </c>
      <c r="AV225" s="13" t="s">
        <v>91</v>
      </c>
      <c r="AW225" s="13" t="s">
        <v>35</v>
      </c>
      <c r="AX225" s="13" t="s">
        <v>82</v>
      </c>
      <c r="AY225" s="253" t="s">
        <v>163</v>
      </c>
    </row>
    <row r="226" spans="1:65" s="13" customFormat="1">
      <c r="B226" s="242"/>
      <c r="C226" s="243"/>
      <c r="D226" s="244" t="s">
        <v>171</v>
      </c>
      <c r="E226" s="245" t="s">
        <v>1</v>
      </c>
      <c r="F226" s="246" t="s">
        <v>238</v>
      </c>
      <c r="G226" s="243"/>
      <c r="H226" s="247">
        <v>1.7849999999999999</v>
      </c>
      <c r="I226" s="248"/>
      <c r="J226" s="243"/>
      <c r="K226" s="243"/>
      <c r="L226" s="249"/>
      <c r="M226" s="250"/>
      <c r="N226" s="251"/>
      <c r="O226" s="251"/>
      <c r="P226" s="251"/>
      <c r="Q226" s="251"/>
      <c r="R226" s="251"/>
      <c r="S226" s="251"/>
      <c r="T226" s="252"/>
      <c r="AT226" s="253" t="s">
        <v>171</v>
      </c>
      <c r="AU226" s="253" t="s">
        <v>91</v>
      </c>
      <c r="AV226" s="13" t="s">
        <v>91</v>
      </c>
      <c r="AW226" s="13" t="s">
        <v>35</v>
      </c>
      <c r="AX226" s="13" t="s">
        <v>82</v>
      </c>
      <c r="AY226" s="253" t="s">
        <v>163</v>
      </c>
    </row>
    <row r="227" spans="1:65" s="15" customFormat="1">
      <c r="B227" s="265"/>
      <c r="C227" s="266"/>
      <c r="D227" s="244" t="s">
        <v>171</v>
      </c>
      <c r="E227" s="267" t="s">
        <v>1</v>
      </c>
      <c r="F227" s="268" t="s">
        <v>239</v>
      </c>
      <c r="G227" s="266"/>
      <c r="H227" s="269">
        <v>2.762</v>
      </c>
      <c r="I227" s="270"/>
      <c r="J227" s="266"/>
      <c r="K227" s="266"/>
      <c r="L227" s="271"/>
      <c r="M227" s="272"/>
      <c r="N227" s="273"/>
      <c r="O227" s="273"/>
      <c r="P227" s="273"/>
      <c r="Q227" s="273"/>
      <c r="R227" s="273"/>
      <c r="S227" s="273"/>
      <c r="T227" s="274"/>
      <c r="AT227" s="275" t="s">
        <v>171</v>
      </c>
      <c r="AU227" s="275" t="s">
        <v>91</v>
      </c>
      <c r="AV227" s="15" t="s">
        <v>178</v>
      </c>
      <c r="AW227" s="15" t="s">
        <v>35</v>
      </c>
      <c r="AX227" s="15" t="s">
        <v>82</v>
      </c>
      <c r="AY227" s="275" t="s">
        <v>163</v>
      </c>
    </row>
    <row r="228" spans="1:65" s="14" customFormat="1">
      <c r="B228" s="254"/>
      <c r="C228" s="255"/>
      <c r="D228" s="244" t="s">
        <v>171</v>
      </c>
      <c r="E228" s="256" t="s">
        <v>1</v>
      </c>
      <c r="F228" s="257" t="s">
        <v>173</v>
      </c>
      <c r="G228" s="255"/>
      <c r="H228" s="258">
        <v>2.762</v>
      </c>
      <c r="I228" s="259"/>
      <c r="J228" s="255"/>
      <c r="K228" s="255"/>
      <c r="L228" s="260"/>
      <c r="M228" s="261"/>
      <c r="N228" s="262"/>
      <c r="O228" s="262"/>
      <c r="P228" s="262"/>
      <c r="Q228" s="262"/>
      <c r="R228" s="262"/>
      <c r="S228" s="262"/>
      <c r="T228" s="263"/>
      <c r="AT228" s="264" t="s">
        <v>171</v>
      </c>
      <c r="AU228" s="264" t="s">
        <v>91</v>
      </c>
      <c r="AV228" s="14" t="s">
        <v>169</v>
      </c>
      <c r="AW228" s="14" t="s">
        <v>35</v>
      </c>
      <c r="AX228" s="14" t="s">
        <v>36</v>
      </c>
      <c r="AY228" s="264" t="s">
        <v>163</v>
      </c>
    </row>
    <row r="229" spans="1:65" s="13" customFormat="1">
      <c r="B229" s="242"/>
      <c r="C229" s="243"/>
      <c r="D229" s="244" t="s">
        <v>171</v>
      </c>
      <c r="E229" s="243"/>
      <c r="F229" s="246" t="s">
        <v>240</v>
      </c>
      <c r="G229" s="243"/>
      <c r="H229" s="247">
        <v>3.0379999999999998</v>
      </c>
      <c r="I229" s="248"/>
      <c r="J229" s="243"/>
      <c r="K229" s="243"/>
      <c r="L229" s="249"/>
      <c r="M229" s="250"/>
      <c r="N229" s="251"/>
      <c r="O229" s="251"/>
      <c r="P229" s="251"/>
      <c r="Q229" s="251"/>
      <c r="R229" s="251"/>
      <c r="S229" s="251"/>
      <c r="T229" s="252"/>
      <c r="AT229" s="253" t="s">
        <v>171</v>
      </c>
      <c r="AU229" s="253" t="s">
        <v>91</v>
      </c>
      <c r="AV229" s="13" t="s">
        <v>91</v>
      </c>
      <c r="AW229" s="13" t="s">
        <v>4</v>
      </c>
      <c r="AX229" s="13" t="s">
        <v>36</v>
      </c>
      <c r="AY229" s="253" t="s">
        <v>163</v>
      </c>
    </row>
    <row r="230" spans="1:65" s="12" customFormat="1" ht="22.95" customHeight="1">
      <c r="B230" s="214"/>
      <c r="C230" s="215"/>
      <c r="D230" s="216" t="s">
        <v>81</v>
      </c>
      <c r="E230" s="227" t="s">
        <v>169</v>
      </c>
      <c r="F230" s="227" t="s">
        <v>272</v>
      </c>
      <c r="G230" s="215"/>
      <c r="H230" s="215"/>
      <c r="I230" s="218"/>
      <c r="J230" s="228">
        <f>BK230</f>
        <v>0</v>
      </c>
      <c r="K230" s="215"/>
      <c r="L230" s="219"/>
      <c r="M230" s="220"/>
      <c r="N230" s="221"/>
      <c r="O230" s="221"/>
      <c r="P230" s="222">
        <f>SUM(P231:P246)</f>
        <v>0</v>
      </c>
      <c r="Q230" s="221"/>
      <c r="R230" s="222">
        <f>SUM(R231:R246)</f>
        <v>1.6235680099999998</v>
      </c>
      <c r="S230" s="221"/>
      <c r="T230" s="223">
        <f>SUM(T231:T246)</f>
        <v>0</v>
      </c>
      <c r="AR230" s="224" t="s">
        <v>36</v>
      </c>
      <c r="AT230" s="225" t="s">
        <v>81</v>
      </c>
      <c r="AU230" s="225" t="s">
        <v>36</v>
      </c>
      <c r="AY230" s="224" t="s">
        <v>163</v>
      </c>
      <c r="BK230" s="226">
        <f>SUM(BK231:BK246)</f>
        <v>0</v>
      </c>
    </row>
    <row r="231" spans="1:65" s="2" customFormat="1" ht="16.5" customHeight="1">
      <c r="A231" s="36"/>
      <c r="B231" s="37"/>
      <c r="C231" s="229" t="s">
        <v>273</v>
      </c>
      <c r="D231" s="229" t="s">
        <v>165</v>
      </c>
      <c r="E231" s="230" t="s">
        <v>274</v>
      </c>
      <c r="F231" s="231" t="s">
        <v>275</v>
      </c>
      <c r="G231" s="232" t="s">
        <v>168</v>
      </c>
      <c r="H231" s="233">
        <v>0.65</v>
      </c>
      <c r="I231" s="234"/>
      <c r="J231" s="235">
        <f>ROUND(I231*H231,2)</f>
        <v>0</v>
      </c>
      <c r="K231" s="236"/>
      <c r="L231" s="39"/>
      <c r="M231" s="237" t="s">
        <v>1</v>
      </c>
      <c r="N231" s="238" t="s">
        <v>47</v>
      </c>
      <c r="O231" s="73"/>
      <c r="P231" s="239">
        <f>O231*H231</f>
        <v>0</v>
      </c>
      <c r="Q231" s="239">
        <v>2.45336</v>
      </c>
      <c r="R231" s="239">
        <f>Q231*H231</f>
        <v>1.594684</v>
      </c>
      <c r="S231" s="239">
        <v>0</v>
      </c>
      <c r="T231" s="240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41" t="s">
        <v>169</v>
      </c>
      <c r="AT231" s="241" t="s">
        <v>165</v>
      </c>
      <c r="AU231" s="241" t="s">
        <v>91</v>
      </c>
      <c r="AY231" s="18" t="s">
        <v>163</v>
      </c>
      <c r="BE231" s="116">
        <f>IF(N231="základní",J231,0)</f>
        <v>0</v>
      </c>
      <c r="BF231" s="116">
        <f>IF(N231="snížená",J231,0)</f>
        <v>0</v>
      </c>
      <c r="BG231" s="116">
        <f>IF(N231="zákl. přenesená",J231,0)</f>
        <v>0</v>
      </c>
      <c r="BH231" s="116">
        <f>IF(N231="sníž. přenesená",J231,0)</f>
        <v>0</v>
      </c>
      <c r="BI231" s="116">
        <f>IF(N231="nulová",J231,0)</f>
        <v>0</v>
      </c>
      <c r="BJ231" s="18" t="s">
        <v>36</v>
      </c>
      <c r="BK231" s="116">
        <f>ROUND(I231*H231,2)</f>
        <v>0</v>
      </c>
      <c r="BL231" s="18" t="s">
        <v>169</v>
      </c>
      <c r="BM231" s="241" t="s">
        <v>276</v>
      </c>
    </row>
    <row r="232" spans="1:65" s="13" customFormat="1">
      <c r="B232" s="242"/>
      <c r="C232" s="243"/>
      <c r="D232" s="244" t="s">
        <v>171</v>
      </c>
      <c r="E232" s="245" t="s">
        <v>1</v>
      </c>
      <c r="F232" s="246" t="s">
        <v>277</v>
      </c>
      <c r="G232" s="243"/>
      <c r="H232" s="247">
        <v>0.59099999999999997</v>
      </c>
      <c r="I232" s="248"/>
      <c r="J232" s="243"/>
      <c r="K232" s="243"/>
      <c r="L232" s="249"/>
      <c r="M232" s="250"/>
      <c r="N232" s="251"/>
      <c r="O232" s="251"/>
      <c r="P232" s="251"/>
      <c r="Q232" s="251"/>
      <c r="R232" s="251"/>
      <c r="S232" s="251"/>
      <c r="T232" s="252"/>
      <c r="AT232" s="253" t="s">
        <v>171</v>
      </c>
      <c r="AU232" s="253" t="s">
        <v>91</v>
      </c>
      <c r="AV232" s="13" t="s">
        <v>91</v>
      </c>
      <c r="AW232" s="13" t="s">
        <v>35</v>
      </c>
      <c r="AX232" s="13" t="s">
        <v>82</v>
      </c>
      <c r="AY232" s="253" t="s">
        <v>163</v>
      </c>
    </row>
    <row r="233" spans="1:65" s="14" customFormat="1">
      <c r="B233" s="254"/>
      <c r="C233" s="255"/>
      <c r="D233" s="244" t="s">
        <v>171</v>
      </c>
      <c r="E233" s="256" t="s">
        <v>1</v>
      </c>
      <c r="F233" s="257" t="s">
        <v>173</v>
      </c>
      <c r="G233" s="255"/>
      <c r="H233" s="258">
        <v>0.59099999999999997</v>
      </c>
      <c r="I233" s="259"/>
      <c r="J233" s="255"/>
      <c r="K233" s="255"/>
      <c r="L233" s="260"/>
      <c r="M233" s="261"/>
      <c r="N233" s="262"/>
      <c r="O233" s="262"/>
      <c r="P233" s="262"/>
      <c r="Q233" s="262"/>
      <c r="R233" s="262"/>
      <c r="S233" s="262"/>
      <c r="T233" s="263"/>
      <c r="AT233" s="264" t="s">
        <v>171</v>
      </c>
      <c r="AU233" s="264" t="s">
        <v>91</v>
      </c>
      <c r="AV233" s="14" t="s">
        <v>169</v>
      </c>
      <c r="AW233" s="14" t="s">
        <v>35</v>
      </c>
      <c r="AX233" s="14" t="s">
        <v>36</v>
      </c>
      <c r="AY233" s="264" t="s">
        <v>163</v>
      </c>
    </row>
    <row r="234" spans="1:65" s="13" customFormat="1">
      <c r="B234" s="242"/>
      <c r="C234" s="243"/>
      <c r="D234" s="244" t="s">
        <v>171</v>
      </c>
      <c r="E234" s="243"/>
      <c r="F234" s="246" t="s">
        <v>278</v>
      </c>
      <c r="G234" s="243"/>
      <c r="H234" s="247">
        <v>0.65</v>
      </c>
      <c r="I234" s="248"/>
      <c r="J234" s="243"/>
      <c r="K234" s="243"/>
      <c r="L234" s="249"/>
      <c r="M234" s="250"/>
      <c r="N234" s="251"/>
      <c r="O234" s="251"/>
      <c r="P234" s="251"/>
      <c r="Q234" s="251"/>
      <c r="R234" s="251"/>
      <c r="S234" s="251"/>
      <c r="T234" s="252"/>
      <c r="AT234" s="253" t="s">
        <v>171</v>
      </c>
      <c r="AU234" s="253" t="s">
        <v>91</v>
      </c>
      <c r="AV234" s="13" t="s">
        <v>91</v>
      </c>
      <c r="AW234" s="13" t="s">
        <v>4</v>
      </c>
      <c r="AX234" s="13" t="s">
        <v>36</v>
      </c>
      <c r="AY234" s="253" t="s">
        <v>163</v>
      </c>
    </row>
    <row r="235" spans="1:65" s="2" customFormat="1" ht="21.75" customHeight="1">
      <c r="A235" s="36"/>
      <c r="B235" s="37"/>
      <c r="C235" s="229" t="s">
        <v>279</v>
      </c>
      <c r="D235" s="229" t="s">
        <v>165</v>
      </c>
      <c r="E235" s="230" t="s">
        <v>280</v>
      </c>
      <c r="F235" s="231" t="s">
        <v>281</v>
      </c>
      <c r="G235" s="232" t="s">
        <v>226</v>
      </c>
      <c r="H235" s="233">
        <v>5.569</v>
      </c>
      <c r="I235" s="234"/>
      <c r="J235" s="235">
        <f>ROUND(I235*H235,2)</f>
        <v>0</v>
      </c>
      <c r="K235" s="236"/>
      <c r="L235" s="39"/>
      <c r="M235" s="237" t="s">
        <v>1</v>
      </c>
      <c r="N235" s="238" t="s">
        <v>47</v>
      </c>
      <c r="O235" s="73"/>
      <c r="P235" s="239">
        <f>O235*H235</f>
        <v>0</v>
      </c>
      <c r="Q235" s="239">
        <v>4.6499999999999996E-3</v>
      </c>
      <c r="R235" s="239">
        <f>Q235*H235</f>
        <v>2.5895849999999998E-2</v>
      </c>
      <c r="S235" s="239">
        <v>0</v>
      </c>
      <c r="T235" s="240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41" t="s">
        <v>169</v>
      </c>
      <c r="AT235" s="241" t="s">
        <v>165</v>
      </c>
      <c r="AU235" s="241" t="s">
        <v>91</v>
      </c>
      <c r="AY235" s="18" t="s">
        <v>163</v>
      </c>
      <c r="BE235" s="116">
        <f>IF(N235="základní",J235,0)</f>
        <v>0</v>
      </c>
      <c r="BF235" s="116">
        <f>IF(N235="snížená",J235,0)</f>
        <v>0</v>
      </c>
      <c r="BG235" s="116">
        <f>IF(N235="zákl. přenesená",J235,0)</f>
        <v>0</v>
      </c>
      <c r="BH235" s="116">
        <f>IF(N235="sníž. přenesená",J235,0)</f>
        <v>0</v>
      </c>
      <c r="BI235" s="116">
        <f>IF(N235="nulová",J235,0)</f>
        <v>0</v>
      </c>
      <c r="BJ235" s="18" t="s">
        <v>36</v>
      </c>
      <c r="BK235" s="116">
        <f>ROUND(I235*H235,2)</f>
        <v>0</v>
      </c>
      <c r="BL235" s="18" t="s">
        <v>169</v>
      </c>
      <c r="BM235" s="241" t="s">
        <v>282</v>
      </c>
    </row>
    <row r="236" spans="1:65" s="13" customFormat="1">
      <c r="B236" s="242"/>
      <c r="C236" s="243"/>
      <c r="D236" s="244" t="s">
        <v>171</v>
      </c>
      <c r="E236" s="245" t="s">
        <v>1</v>
      </c>
      <c r="F236" s="246" t="s">
        <v>283</v>
      </c>
      <c r="G236" s="243"/>
      <c r="H236" s="247">
        <v>5.569</v>
      </c>
      <c r="I236" s="248"/>
      <c r="J236" s="243"/>
      <c r="K236" s="243"/>
      <c r="L236" s="249"/>
      <c r="M236" s="250"/>
      <c r="N236" s="251"/>
      <c r="O236" s="251"/>
      <c r="P236" s="251"/>
      <c r="Q236" s="251"/>
      <c r="R236" s="251"/>
      <c r="S236" s="251"/>
      <c r="T236" s="252"/>
      <c r="AT236" s="253" t="s">
        <v>171</v>
      </c>
      <c r="AU236" s="253" t="s">
        <v>91</v>
      </c>
      <c r="AV236" s="13" t="s">
        <v>91</v>
      </c>
      <c r="AW236" s="13" t="s">
        <v>35</v>
      </c>
      <c r="AX236" s="13" t="s">
        <v>82</v>
      </c>
      <c r="AY236" s="253" t="s">
        <v>163</v>
      </c>
    </row>
    <row r="237" spans="1:65" s="14" customFormat="1">
      <c r="B237" s="254"/>
      <c r="C237" s="255"/>
      <c r="D237" s="244" t="s">
        <v>171</v>
      </c>
      <c r="E237" s="256" t="s">
        <v>1</v>
      </c>
      <c r="F237" s="257" t="s">
        <v>173</v>
      </c>
      <c r="G237" s="255"/>
      <c r="H237" s="258">
        <v>5.569</v>
      </c>
      <c r="I237" s="259"/>
      <c r="J237" s="255"/>
      <c r="K237" s="255"/>
      <c r="L237" s="260"/>
      <c r="M237" s="261"/>
      <c r="N237" s="262"/>
      <c r="O237" s="262"/>
      <c r="P237" s="262"/>
      <c r="Q237" s="262"/>
      <c r="R237" s="262"/>
      <c r="S237" s="262"/>
      <c r="T237" s="263"/>
      <c r="AT237" s="264" t="s">
        <v>171</v>
      </c>
      <c r="AU237" s="264" t="s">
        <v>91</v>
      </c>
      <c r="AV237" s="14" t="s">
        <v>169</v>
      </c>
      <c r="AW237" s="14" t="s">
        <v>35</v>
      </c>
      <c r="AX237" s="14" t="s">
        <v>36</v>
      </c>
      <c r="AY237" s="264" t="s">
        <v>163</v>
      </c>
    </row>
    <row r="238" spans="1:65" s="2" customFormat="1" ht="21.75" customHeight="1">
      <c r="A238" s="36"/>
      <c r="B238" s="37"/>
      <c r="C238" s="229" t="s">
        <v>284</v>
      </c>
      <c r="D238" s="229" t="s">
        <v>165</v>
      </c>
      <c r="E238" s="230" t="s">
        <v>285</v>
      </c>
      <c r="F238" s="231" t="s">
        <v>286</v>
      </c>
      <c r="G238" s="232" t="s">
        <v>226</v>
      </c>
      <c r="H238" s="233">
        <v>5.569</v>
      </c>
      <c r="I238" s="234"/>
      <c r="J238" s="235">
        <f>ROUND(I238*H238,2)</f>
        <v>0</v>
      </c>
      <c r="K238" s="236"/>
      <c r="L238" s="39"/>
      <c r="M238" s="237" t="s">
        <v>1</v>
      </c>
      <c r="N238" s="238" t="s">
        <v>47</v>
      </c>
      <c r="O238" s="73"/>
      <c r="P238" s="239">
        <f>O238*H238</f>
        <v>0</v>
      </c>
      <c r="Q238" s="239">
        <v>0</v>
      </c>
      <c r="R238" s="239">
        <f>Q238*H238</f>
        <v>0</v>
      </c>
      <c r="S238" s="239">
        <v>0</v>
      </c>
      <c r="T238" s="240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41" t="s">
        <v>169</v>
      </c>
      <c r="AT238" s="241" t="s">
        <v>165</v>
      </c>
      <c r="AU238" s="241" t="s">
        <v>91</v>
      </c>
      <c r="AY238" s="18" t="s">
        <v>163</v>
      </c>
      <c r="BE238" s="116">
        <f>IF(N238="základní",J238,0)</f>
        <v>0</v>
      </c>
      <c r="BF238" s="116">
        <f>IF(N238="snížená",J238,0)</f>
        <v>0</v>
      </c>
      <c r="BG238" s="116">
        <f>IF(N238="zákl. přenesená",J238,0)</f>
        <v>0</v>
      </c>
      <c r="BH238" s="116">
        <f>IF(N238="sníž. přenesená",J238,0)</f>
        <v>0</v>
      </c>
      <c r="BI238" s="116">
        <f>IF(N238="nulová",J238,0)</f>
        <v>0</v>
      </c>
      <c r="BJ238" s="18" t="s">
        <v>36</v>
      </c>
      <c r="BK238" s="116">
        <f>ROUND(I238*H238,2)</f>
        <v>0</v>
      </c>
      <c r="BL238" s="18" t="s">
        <v>169</v>
      </c>
      <c r="BM238" s="241" t="s">
        <v>287</v>
      </c>
    </row>
    <row r="239" spans="1:65" s="13" customFormat="1">
      <c r="B239" s="242"/>
      <c r="C239" s="243"/>
      <c r="D239" s="244" t="s">
        <v>171</v>
      </c>
      <c r="E239" s="245" t="s">
        <v>1</v>
      </c>
      <c r="F239" s="246" t="s">
        <v>283</v>
      </c>
      <c r="G239" s="243"/>
      <c r="H239" s="247">
        <v>5.569</v>
      </c>
      <c r="I239" s="248"/>
      <c r="J239" s="243"/>
      <c r="K239" s="243"/>
      <c r="L239" s="249"/>
      <c r="M239" s="250"/>
      <c r="N239" s="251"/>
      <c r="O239" s="251"/>
      <c r="P239" s="251"/>
      <c r="Q239" s="251"/>
      <c r="R239" s="251"/>
      <c r="S239" s="251"/>
      <c r="T239" s="252"/>
      <c r="AT239" s="253" t="s">
        <v>171</v>
      </c>
      <c r="AU239" s="253" t="s">
        <v>91</v>
      </c>
      <c r="AV239" s="13" t="s">
        <v>91</v>
      </c>
      <c r="AW239" s="13" t="s">
        <v>35</v>
      </c>
      <c r="AX239" s="13" t="s">
        <v>82</v>
      </c>
      <c r="AY239" s="253" t="s">
        <v>163</v>
      </c>
    </row>
    <row r="240" spans="1:65" s="14" customFormat="1">
      <c r="B240" s="254"/>
      <c r="C240" s="255"/>
      <c r="D240" s="244" t="s">
        <v>171</v>
      </c>
      <c r="E240" s="256" t="s">
        <v>1</v>
      </c>
      <c r="F240" s="257" t="s">
        <v>173</v>
      </c>
      <c r="G240" s="255"/>
      <c r="H240" s="258">
        <v>5.569</v>
      </c>
      <c r="I240" s="259"/>
      <c r="J240" s="255"/>
      <c r="K240" s="255"/>
      <c r="L240" s="260"/>
      <c r="M240" s="261"/>
      <c r="N240" s="262"/>
      <c r="O240" s="262"/>
      <c r="P240" s="262"/>
      <c r="Q240" s="262"/>
      <c r="R240" s="262"/>
      <c r="S240" s="262"/>
      <c r="T240" s="263"/>
      <c r="AT240" s="264" t="s">
        <v>171</v>
      </c>
      <c r="AU240" s="264" t="s">
        <v>91</v>
      </c>
      <c r="AV240" s="14" t="s">
        <v>169</v>
      </c>
      <c r="AW240" s="14" t="s">
        <v>35</v>
      </c>
      <c r="AX240" s="14" t="s">
        <v>36</v>
      </c>
      <c r="AY240" s="264" t="s">
        <v>163</v>
      </c>
    </row>
    <row r="241" spans="1:65" s="2" customFormat="1" ht="21.75" customHeight="1">
      <c r="A241" s="36"/>
      <c r="B241" s="37"/>
      <c r="C241" s="229" t="s">
        <v>288</v>
      </c>
      <c r="D241" s="229" t="s">
        <v>165</v>
      </c>
      <c r="E241" s="230" t="s">
        <v>289</v>
      </c>
      <c r="F241" s="231" t="s">
        <v>290</v>
      </c>
      <c r="G241" s="232" t="s">
        <v>226</v>
      </c>
      <c r="H241" s="233">
        <v>1.8560000000000001</v>
      </c>
      <c r="I241" s="234"/>
      <c r="J241" s="235">
        <f>ROUND(I241*H241,2)</f>
        <v>0</v>
      </c>
      <c r="K241" s="236"/>
      <c r="L241" s="39"/>
      <c r="M241" s="237" t="s">
        <v>1</v>
      </c>
      <c r="N241" s="238" t="s">
        <v>47</v>
      </c>
      <c r="O241" s="73"/>
      <c r="P241" s="239">
        <f>O241*H241</f>
        <v>0</v>
      </c>
      <c r="Q241" s="239">
        <v>1.6100000000000001E-3</v>
      </c>
      <c r="R241" s="239">
        <f>Q241*H241</f>
        <v>2.9881600000000006E-3</v>
      </c>
      <c r="S241" s="239">
        <v>0</v>
      </c>
      <c r="T241" s="240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41" t="s">
        <v>169</v>
      </c>
      <c r="AT241" s="241" t="s">
        <v>165</v>
      </c>
      <c r="AU241" s="241" t="s">
        <v>91</v>
      </c>
      <c r="AY241" s="18" t="s">
        <v>163</v>
      </c>
      <c r="BE241" s="116">
        <f>IF(N241="základní",J241,0)</f>
        <v>0</v>
      </c>
      <c r="BF241" s="116">
        <f>IF(N241="snížená",J241,0)</f>
        <v>0</v>
      </c>
      <c r="BG241" s="116">
        <f>IF(N241="zákl. přenesená",J241,0)</f>
        <v>0</v>
      </c>
      <c r="BH241" s="116">
        <f>IF(N241="sníž. přenesená",J241,0)</f>
        <v>0</v>
      </c>
      <c r="BI241" s="116">
        <f>IF(N241="nulová",J241,0)</f>
        <v>0</v>
      </c>
      <c r="BJ241" s="18" t="s">
        <v>36</v>
      </c>
      <c r="BK241" s="116">
        <f>ROUND(I241*H241,2)</f>
        <v>0</v>
      </c>
      <c r="BL241" s="18" t="s">
        <v>169</v>
      </c>
      <c r="BM241" s="241" t="s">
        <v>291</v>
      </c>
    </row>
    <row r="242" spans="1:65" s="13" customFormat="1">
      <c r="B242" s="242"/>
      <c r="C242" s="243"/>
      <c r="D242" s="244" t="s">
        <v>171</v>
      </c>
      <c r="E242" s="245" t="s">
        <v>1</v>
      </c>
      <c r="F242" s="246" t="s">
        <v>292</v>
      </c>
      <c r="G242" s="243"/>
      <c r="H242" s="247">
        <v>1.8560000000000001</v>
      </c>
      <c r="I242" s="248"/>
      <c r="J242" s="243"/>
      <c r="K242" s="243"/>
      <c r="L242" s="249"/>
      <c r="M242" s="250"/>
      <c r="N242" s="251"/>
      <c r="O242" s="251"/>
      <c r="P242" s="251"/>
      <c r="Q242" s="251"/>
      <c r="R242" s="251"/>
      <c r="S242" s="251"/>
      <c r="T242" s="252"/>
      <c r="AT242" s="253" t="s">
        <v>171</v>
      </c>
      <c r="AU242" s="253" t="s">
        <v>91</v>
      </c>
      <c r="AV242" s="13" t="s">
        <v>91</v>
      </c>
      <c r="AW242" s="13" t="s">
        <v>35</v>
      </c>
      <c r="AX242" s="13" t="s">
        <v>82</v>
      </c>
      <c r="AY242" s="253" t="s">
        <v>163</v>
      </c>
    </row>
    <row r="243" spans="1:65" s="14" customFormat="1">
      <c r="B243" s="254"/>
      <c r="C243" s="255"/>
      <c r="D243" s="244" t="s">
        <v>171</v>
      </c>
      <c r="E243" s="256" t="s">
        <v>1</v>
      </c>
      <c r="F243" s="257" t="s">
        <v>173</v>
      </c>
      <c r="G243" s="255"/>
      <c r="H243" s="258">
        <v>1.8560000000000001</v>
      </c>
      <c r="I243" s="259"/>
      <c r="J243" s="255"/>
      <c r="K243" s="255"/>
      <c r="L243" s="260"/>
      <c r="M243" s="261"/>
      <c r="N243" s="262"/>
      <c r="O243" s="262"/>
      <c r="P243" s="262"/>
      <c r="Q243" s="262"/>
      <c r="R243" s="262"/>
      <c r="S243" s="262"/>
      <c r="T243" s="263"/>
      <c r="AT243" s="264" t="s">
        <v>171</v>
      </c>
      <c r="AU243" s="264" t="s">
        <v>91</v>
      </c>
      <c r="AV243" s="14" t="s">
        <v>169</v>
      </c>
      <c r="AW243" s="14" t="s">
        <v>35</v>
      </c>
      <c r="AX243" s="14" t="s">
        <v>36</v>
      </c>
      <c r="AY243" s="264" t="s">
        <v>163</v>
      </c>
    </row>
    <row r="244" spans="1:65" s="2" customFormat="1" ht="21.75" customHeight="1">
      <c r="A244" s="36"/>
      <c r="B244" s="37"/>
      <c r="C244" s="229" t="s">
        <v>293</v>
      </c>
      <c r="D244" s="229" t="s">
        <v>165</v>
      </c>
      <c r="E244" s="230" t="s">
        <v>294</v>
      </c>
      <c r="F244" s="231" t="s">
        <v>295</v>
      </c>
      <c r="G244" s="232" t="s">
        <v>226</v>
      </c>
      <c r="H244" s="233">
        <v>1.8560000000000001</v>
      </c>
      <c r="I244" s="234"/>
      <c r="J244" s="235">
        <f>ROUND(I244*H244,2)</f>
        <v>0</v>
      </c>
      <c r="K244" s="236"/>
      <c r="L244" s="39"/>
      <c r="M244" s="237" t="s">
        <v>1</v>
      </c>
      <c r="N244" s="238" t="s">
        <v>47</v>
      </c>
      <c r="O244" s="73"/>
      <c r="P244" s="239">
        <f>O244*H244</f>
        <v>0</v>
      </c>
      <c r="Q244" s="239">
        <v>0</v>
      </c>
      <c r="R244" s="239">
        <f>Q244*H244</f>
        <v>0</v>
      </c>
      <c r="S244" s="239">
        <v>0</v>
      </c>
      <c r="T244" s="240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241" t="s">
        <v>169</v>
      </c>
      <c r="AT244" s="241" t="s">
        <v>165</v>
      </c>
      <c r="AU244" s="241" t="s">
        <v>91</v>
      </c>
      <c r="AY244" s="18" t="s">
        <v>163</v>
      </c>
      <c r="BE244" s="116">
        <f>IF(N244="základní",J244,0)</f>
        <v>0</v>
      </c>
      <c r="BF244" s="116">
        <f>IF(N244="snížená",J244,0)</f>
        <v>0</v>
      </c>
      <c r="BG244" s="116">
        <f>IF(N244="zákl. přenesená",J244,0)</f>
        <v>0</v>
      </c>
      <c r="BH244" s="116">
        <f>IF(N244="sníž. přenesená",J244,0)</f>
        <v>0</v>
      </c>
      <c r="BI244" s="116">
        <f>IF(N244="nulová",J244,0)</f>
        <v>0</v>
      </c>
      <c r="BJ244" s="18" t="s">
        <v>36</v>
      </c>
      <c r="BK244" s="116">
        <f>ROUND(I244*H244,2)</f>
        <v>0</v>
      </c>
      <c r="BL244" s="18" t="s">
        <v>169</v>
      </c>
      <c r="BM244" s="241" t="s">
        <v>296</v>
      </c>
    </row>
    <row r="245" spans="1:65" s="13" customFormat="1">
      <c r="B245" s="242"/>
      <c r="C245" s="243"/>
      <c r="D245" s="244" t="s">
        <v>171</v>
      </c>
      <c r="E245" s="245" t="s">
        <v>1</v>
      </c>
      <c r="F245" s="246" t="s">
        <v>292</v>
      </c>
      <c r="G245" s="243"/>
      <c r="H245" s="247">
        <v>1.8560000000000001</v>
      </c>
      <c r="I245" s="248"/>
      <c r="J245" s="243"/>
      <c r="K245" s="243"/>
      <c r="L245" s="249"/>
      <c r="M245" s="250"/>
      <c r="N245" s="251"/>
      <c r="O245" s="251"/>
      <c r="P245" s="251"/>
      <c r="Q245" s="251"/>
      <c r="R245" s="251"/>
      <c r="S245" s="251"/>
      <c r="T245" s="252"/>
      <c r="AT245" s="253" t="s">
        <v>171</v>
      </c>
      <c r="AU245" s="253" t="s">
        <v>91</v>
      </c>
      <c r="AV245" s="13" t="s">
        <v>91</v>
      </c>
      <c r="AW245" s="13" t="s">
        <v>35</v>
      </c>
      <c r="AX245" s="13" t="s">
        <v>82</v>
      </c>
      <c r="AY245" s="253" t="s">
        <v>163</v>
      </c>
    </row>
    <row r="246" spans="1:65" s="14" customFormat="1">
      <c r="B246" s="254"/>
      <c r="C246" s="255"/>
      <c r="D246" s="244" t="s">
        <v>171</v>
      </c>
      <c r="E246" s="256" t="s">
        <v>1</v>
      </c>
      <c r="F246" s="257" t="s">
        <v>173</v>
      </c>
      <c r="G246" s="255"/>
      <c r="H246" s="258">
        <v>1.8560000000000001</v>
      </c>
      <c r="I246" s="259"/>
      <c r="J246" s="255"/>
      <c r="K246" s="255"/>
      <c r="L246" s="260"/>
      <c r="M246" s="261"/>
      <c r="N246" s="262"/>
      <c r="O246" s="262"/>
      <c r="P246" s="262"/>
      <c r="Q246" s="262"/>
      <c r="R246" s="262"/>
      <c r="S246" s="262"/>
      <c r="T246" s="263"/>
      <c r="AT246" s="264" t="s">
        <v>171</v>
      </c>
      <c r="AU246" s="264" t="s">
        <v>91</v>
      </c>
      <c r="AV246" s="14" t="s">
        <v>169</v>
      </c>
      <c r="AW246" s="14" t="s">
        <v>35</v>
      </c>
      <c r="AX246" s="14" t="s">
        <v>36</v>
      </c>
      <c r="AY246" s="264" t="s">
        <v>163</v>
      </c>
    </row>
    <row r="247" spans="1:65" s="12" customFormat="1" ht="22.95" customHeight="1">
      <c r="B247" s="214"/>
      <c r="C247" s="215"/>
      <c r="D247" s="216" t="s">
        <v>81</v>
      </c>
      <c r="E247" s="227" t="s">
        <v>189</v>
      </c>
      <c r="F247" s="227" t="s">
        <v>297</v>
      </c>
      <c r="G247" s="215"/>
      <c r="H247" s="215"/>
      <c r="I247" s="218"/>
      <c r="J247" s="228">
        <f>BK247</f>
        <v>0</v>
      </c>
      <c r="K247" s="215"/>
      <c r="L247" s="219"/>
      <c r="M247" s="220"/>
      <c r="N247" s="221"/>
      <c r="O247" s="221"/>
      <c r="P247" s="222">
        <f>SUM(P248:P309)</f>
        <v>0</v>
      </c>
      <c r="Q247" s="221"/>
      <c r="R247" s="222">
        <f>SUM(R248:R309)</f>
        <v>23.418308750000005</v>
      </c>
      <c r="S247" s="221"/>
      <c r="T247" s="223">
        <f>SUM(T248:T309)</f>
        <v>0</v>
      </c>
      <c r="AR247" s="224" t="s">
        <v>36</v>
      </c>
      <c r="AT247" s="225" t="s">
        <v>81</v>
      </c>
      <c r="AU247" s="225" t="s">
        <v>36</v>
      </c>
      <c r="AY247" s="224" t="s">
        <v>163</v>
      </c>
      <c r="BK247" s="226">
        <f>SUM(BK248:BK309)</f>
        <v>0</v>
      </c>
    </row>
    <row r="248" spans="1:65" s="2" customFormat="1" ht="16.5" customHeight="1">
      <c r="A248" s="36"/>
      <c r="B248" s="37"/>
      <c r="C248" s="229" t="s">
        <v>298</v>
      </c>
      <c r="D248" s="229" t="s">
        <v>165</v>
      </c>
      <c r="E248" s="230" t="s">
        <v>299</v>
      </c>
      <c r="F248" s="231" t="s">
        <v>300</v>
      </c>
      <c r="G248" s="232" t="s">
        <v>226</v>
      </c>
      <c r="H248" s="233">
        <v>1.8560000000000001</v>
      </c>
      <c r="I248" s="234"/>
      <c r="J248" s="235">
        <f>ROUND(I248*H248,2)</f>
        <v>0</v>
      </c>
      <c r="K248" s="236"/>
      <c r="L248" s="39"/>
      <c r="M248" s="237" t="s">
        <v>1</v>
      </c>
      <c r="N248" s="238" t="s">
        <v>47</v>
      </c>
      <c r="O248" s="73"/>
      <c r="P248" s="239">
        <f>O248*H248</f>
        <v>0</v>
      </c>
      <c r="Q248" s="239">
        <v>5.4599999999999996E-3</v>
      </c>
      <c r="R248" s="239">
        <f>Q248*H248</f>
        <v>1.013376E-2</v>
      </c>
      <c r="S248" s="239">
        <v>0</v>
      </c>
      <c r="T248" s="24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241" t="s">
        <v>169</v>
      </c>
      <c r="AT248" s="241" t="s">
        <v>165</v>
      </c>
      <c r="AU248" s="241" t="s">
        <v>91</v>
      </c>
      <c r="AY248" s="18" t="s">
        <v>163</v>
      </c>
      <c r="BE248" s="116">
        <f>IF(N248="základní",J248,0)</f>
        <v>0</v>
      </c>
      <c r="BF248" s="116">
        <f>IF(N248="snížená",J248,0)</f>
        <v>0</v>
      </c>
      <c r="BG248" s="116">
        <f>IF(N248="zákl. přenesená",J248,0)</f>
        <v>0</v>
      </c>
      <c r="BH248" s="116">
        <f>IF(N248="sníž. přenesená",J248,0)</f>
        <v>0</v>
      </c>
      <c r="BI248" s="116">
        <f>IF(N248="nulová",J248,0)</f>
        <v>0</v>
      </c>
      <c r="BJ248" s="18" t="s">
        <v>36</v>
      </c>
      <c r="BK248" s="116">
        <f>ROUND(I248*H248,2)</f>
        <v>0</v>
      </c>
      <c r="BL248" s="18" t="s">
        <v>169</v>
      </c>
      <c r="BM248" s="241" t="s">
        <v>301</v>
      </c>
    </row>
    <row r="249" spans="1:65" s="13" customFormat="1">
      <c r="B249" s="242"/>
      <c r="C249" s="243"/>
      <c r="D249" s="244" t="s">
        <v>171</v>
      </c>
      <c r="E249" s="245" t="s">
        <v>1</v>
      </c>
      <c r="F249" s="246" t="s">
        <v>302</v>
      </c>
      <c r="G249" s="243"/>
      <c r="H249" s="247">
        <v>1.8560000000000001</v>
      </c>
      <c r="I249" s="248"/>
      <c r="J249" s="243"/>
      <c r="K249" s="243"/>
      <c r="L249" s="249"/>
      <c r="M249" s="250"/>
      <c r="N249" s="251"/>
      <c r="O249" s="251"/>
      <c r="P249" s="251"/>
      <c r="Q249" s="251"/>
      <c r="R249" s="251"/>
      <c r="S249" s="251"/>
      <c r="T249" s="252"/>
      <c r="AT249" s="253" t="s">
        <v>171</v>
      </c>
      <c r="AU249" s="253" t="s">
        <v>91</v>
      </c>
      <c r="AV249" s="13" t="s">
        <v>91</v>
      </c>
      <c r="AW249" s="13" t="s">
        <v>35</v>
      </c>
      <c r="AX249" s="13" t="s">
        <v>82</v>
      </c>
      <c r="AY249" s="253" t="s">
        <v>163</v>
      </c>
    </row>
    <row r="250" spans="1:65" s="14" customFormat="1">
      <c r="B250" s="254"/>
      <c r="C250" s="255"/>
      <c r="D250" s="244" t="s">
        <v>171</v>
      </c>
      <c r="E250" s="256" t="s">
        <v>1</v>
      </c>
      <c r="F250" s="257" t="s">
        <v>173</v>
      </c>
      <c r="G250" s="255"/>
      <c r="H250" s="258">
        <v>1.8560000000000001</v>
      </c>
      <c r="I250" s="259"/>
      <c r="J250" s="255"/>
      <c r="K250" s="255"/>
      <c r="L250" s="260"/>
      <c r="M250" s="261"/>
      <c r="N250" s="262"/>
      <c r="O250" s="262"/>
      <c r="P250" s="262"/>
      <c r="Q250" s="262"/>
      <c r="R250" s="262"/>
      <c r="S250" s="262"/>
      <c r="T250" s="263"/>
      <c r="AT250" s="264" t="s">
        <v>171</v>
      </c>
      <c r="AU250" s="264" t="s">
        <v>91</v>
      </c>
      <c r="AV250" s="14" t="s">
        <v>169</v>
      </c>
      <c r="AW250" s="14" t="s">
        <v>35</v>
      </c>
      <c r="AX250" s="14" t="s">
        <v>36</v>
      </c>
      <c r="AY250" s="264" t="s">
        <v>163</v>
      </c>
    </row>
    <row r="251" spans="1:65" s="2" customFormat="1" ht="21.75" customHeight="1">
      <c r="A251" s="36"/>
      <c r="B251" s="37"/>
      <c r="C251" s="229" t="s">
        <v>303</v>
      </c>
      <c r="D251" s="229" t="s">
        <v>165</v>
      </c>
      <c r="E251" s="230" t="s">
        <v>304</v>
      </c>
      <c r="F251" s="231" t="s">
        <v>305</v>
      </c>
      <c r="G251" s="232" t="s">
        <v>226</v>
      </c>
      <c r="H251" s="233">
        <v>1.8560000000000001</v>
      </c>
      <c r="I251" s="234"/>
      <c r="J251" s="235">
        <f>ROUND(I251*H251,2)</f>
        <v>0</v>
      </c>
      <c r="K251" s="236"/>
      <c r="L251" s="39"/>
      <c r="M251" s="237" t="s">
        <v>1</v>
      </c>
      <c r="N251" s="238" t="s">
        <v>47</v>
      </c>
      <c r="O251" s="73"/>
      <c r="P251" s="239">
        <f>O251*H251</f>
        <v>0</v>
      </c>
      <c r="Q251" s="239">
        <v>4.3800000000000002E-3</v>
      </c>
      <c r="R251" s="239">
        <f>Q251*H251</f>
        <v>8.1292800000000009E-3</v>
      </c>
      <c r="S251" s="239">
        <v>0</v>
      </c>
      <c r="T251" s="240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41" t="s">
        <v>169</v>
      </c>
      <c r="AT251" s="241" t="s">
        <v>165</v>
      </c>
      <c r="AU251" s="241" t="s">
        <v>91</v>
      </c>
      <c r="AY251" s="18" t="s">
        <v>163</v>
      </c>
      <c r="BE251" s="116">
        <f>IF(N251="základní",J251,0)</f>
        <v>0</v>
      </c>
      <c r="BF251" s="116">
        <f>IF(N251="snížená",J251,0)</f>
        <v>0</v>
      </c>
      <c r="BG251" s="116">
        <f>IF(N251="zákl. přenesená",J251,0)</f>
        <v>0</v>
      </c>
      <c r="BH251" s="116">
        <f>IF(N251="sníž. přenesená",J251,0)</f>
        <v>0</v>
      </c>
      <c r="BI251" s="116">
        <f>IF(N251="nulová",J251,0)</f>
        <v>0</v>
      </c>
      <c r="BJ251" s="18" t="s">
        <v>36</v>
      </c>
      <c r="BK251" s="116">
        <f>ROUND(I251*H251,2)</f>
        <v>0</v>
      </c>
      <c r="BL251" s="18" t="s">
        <v>169</v>
      </c>
      <c r="BM251" s="241" t="s">
        <v>306</v>
      </c>
    </row>
    <row r="252" spans="1:65" s="13" customFormat="1">
      <c r="B252" s="242"/>
      <c r="C252" s="243"/>
      <c r="D252" s="244" t="s">
        <v>171</v>
      </c>
      <c r="E252" s="245" t="s">
        <v>1</v>
      </c>
      <c r="F252" s="246" t="s">
        <v>302</v>
      </c>
      <c r="G252" s="243"/>
      <c r="H252" s="247">
        <v>1.8560000000000001</v>
      </c>
      <c r="I252" s="248"/>
      <c r="J252" s="243"/>
      <c r="K252" s="243"/>
      <c r="L252" s="249"/>
      <c r="M252" s="250"/>
      <c r="N252" s="251"/>
      <c r="O252" s="251"/>
      <c r="P252" s="251"/>
      <c r="Q252" s="251"/>
      <c r="R252" s="251"/>
      <c r="S252" s="251"/>
      <c r="T252" s="252"/>
      <c r="AT252" s="253" t="s">
        <v>171</v>
      </c>
      <c r="AU252" s="253" t="s">
        <v>91</v>
      </c>
      <c r="AV252" s="13" t="s">
        <v>91</v>
      </c>
      <c r="AW252" s="13" t="s">
        <v>35</v>
      </c>
      <c r="AX252" s="13" t="s">
        <v>82</v>
      </c>
      <c r="AY252" s="253" t="s">
        <v>163</v>
      </c>
    </row>
    <row r="253" spans="1:65" s="14" customFormat="1">
      <c r="B253" s="254"/>
      <c r="C253" s="255"/>
      <c r="D253" s="244" t="s">
        <v>171</v>
      </c>
      <c r="E253" s="256" t="s">
        <v>1</v>
      </c>
      <c r="F253" s="257" t="s">
        <v>173</v>
      </c>
      <c r="G253" s="255"/>
      <c r="H253" s="258">
        <v>1.8560000000000001</v>
      </c>
      <c r="I253" s="259"/>
      <c r="J253" s="255"/>
      <c r="K253" s="255"/>
      <c r="L253" s="260"/>
      <c r="M253" s="261"/>
      <c r="N253" s="262"/>
      <c r="O253" s="262"/>
      <c r="P253" s="262"/>
      <c r="Q253" s="262"/>
      <c r="R253" s="262"/>
      <c r="S253" s="262"/>
      <c r="T253" s="263"/>
      <c r="AT253" s="264" t="s">
        <v>171</v>
      </c>
      <c r="AU253" s="264" t="s">
        <v>91</v>
      </c>
      <c r="AV253" s="14" t="s">
        <v>169</v>
      </c>
      <c r="AW253" s="14" t="s">
        <v>35</v>
      </c>
      <c r="AX253" s="14" t="s">
        <v>36</v>
      </c>
      <c r="AY253" s="264" t="s">
        <v>163</v>
      </c>
    </row>
    <row r="254" spans="1:65" s="2" customFormat="1" ht="21.75" customHeight="1">
      <c r="A254" s="36"/>
      <c r="B254" s="37"/>
      <c r="C254" s="229" t="s">
        <v>307</v>
      </c>
      <c r="D254" s="229" t="s">
        <v>165</v>
      </c>
      <c r="E254" s="230" t="s">
        <v>308</v>
      </c>
      <c r="F254" s="231" t="s">
        <v>309</v>
      </c>
      <c r="G254" s="232" t="s">
        <v>226</v>
      </c>
      <c r="H254" s="233">
        <v>1.8560000000000001</v>
      </c>
      <c r="I254" s="234"/>
      <c r="J254" s="235">
        <f>ROUND(I254*H254,2)</f>
        <v>0</v>
      </c>
      <c r="K254" s="236"/>
      <c r="L254" s="39"/>
      <c r="M254" s="237" t="s">
        <v>1</v>
      </c>
      <c r="N254" s="238" t="s">
        <v>47</v>
      </c>
      <c r="O254" s="73"/>
      <c r="P254" s="239">
        <f>O254*H254</f>
        <v>0</v>
      </c>
      <c r="Q254" s="239">
        <v>1.8380000000000001E-2</v>
      </c>
      <c r="R254" s="239">
        <f>Q254*H254</f>
        <v>3.4113280000000003E-2</v>
      </c>
      <c r="S254" s="239">
        <v>0</v>
      </c>
      <c r="T254" s="240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241" t="s">
        <v>169</v>
      </c>
      <c r="AT254" s="241" t="s">
        <v>165</v>
      </c>
      <c r="AU254" s="241" t="s">
        <v>91</v>
      </c>
      <c r="AY254" s="18" t="s">
        <v>163</v>
      </c>
      <c r="BE254" s="116">
        <f>IF(N254="základní",J254,0)</f>
        <v>0</v>
      </c>
      <c r="BF254" s="116">
        <f>IF(N254="snížená",J254,0)</f>
        <v>0</v>
      </c>
      <c r="BG254" s="116">
        <f>IF(N254="zákl. přenesená",J254,0)</f>
        <v>0</v>
      </c>
      <c r="BH254" s="116">
        <f>IF(N254="sníž. přenesená",J254,0)</f>
        <v>0</v>
      </c>
      <c r="BI254" s="116">
        <f>IF(N254="nulová",J254,0)</f>
        <v>0</v>
      </c>
      <c r="BJ254" s="18" t="s">
        <v>36</v>
      </c>
      <c r="BK254" s="116">
        <f>ROUND(I254*H254,2)</f>
        <v>0</v>
      </c>
      <c r="BL254" s="18" t="s">
        <v>169</v>
      </c>
      <c r="BM254" s="241" t="s">
        <v>310</v>
      </c>
    </row>
    <row r="255" spans="1:65" s="13" customFormat="1">
      <c r="B255" s="242"/>
      <c r="C255" s="243"/>
      <c r="D255" s="244" t="s">
        <v>171</v>
      </c>
      <c r="E255" s="245" t="s">
        <v>1</v>
      </c>
      <c r="F255" s="246" t="s">
        <v>302</v>
      </c>
      <c r="G255" s="243"/>
      <c r="H255" s="247">
        <v>1.8560000000000001</v>
      </c>
      <c r="I255" s="248"/>
      <c r="J255" s="243"/>
      <c r="K255" s="243"/>
      <c r="L255" s="249"/>
      <c r="M255" s="250"/>
      <c r="N255" s="251"/>
      <c r="O255" s="251"/>
      <c r="P255" s="251"/>
      <c r="Q255" s="251"/>
      <c r="R255" s="251"/>
      <c r="S255" s="251"/>
      <c r="T255" s="252"/>
      <c r="AT255" s="253" t="s">
        <v>171</v>
      </c>
      <c r="AU255" s="253" t="s">
        <v>91</v>
      </c>
      <c r="AV255" s="13" t="s">
        <v>91</v>
      </c>
      <c r="AW255" s="13" t="s">
        <v>35</v>
      </c>
      <c r="AX255" s="13" t="s">
        <v>82</v>
      </c>
      <c r="AY255" s="253" t="s">
        <v>163</v>
      </c>
    </row>
    <row r="256" spans="1:65" s="14" customFormat="1">
      <c r="B256" s="254"/>
      <c r="C256" s="255"/>
      <c r="D256" s="244" t="s">
        <v>171</v>
      </c>
      <c r="E256" s="256" t="s">
        <v>1</v>
      </c>
      <c r="F256" s="257" t="s">
        <v>173</v>
      </c>
      <c r="G256" s="255"/>
      <c r="H256" s="258">
        <v>1.8560000000000001</v>
      </c>
      <c r="I256" s="259"/>
      <c r="J256" s="255"/>
      <c r="K256" s="255"/>
      <c r="L256" s="260"/>
      <c r="M256" s="261"/>
      <c r="N256" s="262"/>
      <c r="O256" s="262"/>
      <c r="P256" s="262"/>
      <c r="Q256" s="262"/>
      <c r="R256" s="262"/>
      <c r="S256" s="262"/>
      <c r="T256" s="263"/>
      <c r="AT256" s="264" t="s">
        <v>171</v>
      </c>
      <c r="AU256" s="264" t="s">
        <v>91</v>
      </c>
      <c r="AV256" s="14" t="s">
        <v>169</v>
      </c>
      <c r="AW256" s="14" t="s">
        <v>35</v>
      </c>
      <c r="AX256" s="14" t="s">
        <v>36</v>
      </c>
      <c r="AY256" s="264" t="s">
        <v>163</v>
      </c>
    </row>
    <row r="257" spans="1:65" s="2" customFormat="1" ht="16.5" customHeight="1">
      <c r="A257" s="36"/>
      <c r="B257" s="37"/>
      <c r="C257" s="229" t="s">
        <v>311</v>
      </c>
      <c r="D257" s="229" t="s">
        <v>165</v>
      </c>
      <c r="E257" s="230" t="s">
        <v>312</v>
      </c>
      <c r="F257" s="231" t="s">
        <v>313</v>
      </c>
      <c r="G257" s="232" t="s">
        <v>226</v>
      </c>
      <c r="H257" s="233">
        <v>9.3919999999999995</v>
      </c>
      <c r="I257" s="234"/>
      <c r="J257" s="235">
        <f>ROUND(I257*H257,2)</f>
        <v>0</v>
      </c>
      <c r="K257" s="236"/>
      <c r="L257" s="39"/>
      <c r="M257" s="237" t="s">
        <v>1</v>
      </c>
      <c r="N257" s="238" t="s">
        <v>47</v>
      </c>
      <c r="O257" s="73"/>
      <c r="P257" s="239">
        <f>O257*H257</f>
        <v>0</v>
      </c>
      <c r="Q257" s="239">
        <v>5.4599999999999996E-3</v>
      </c>
      <c r="R257" s="239">
        <f>Q257*H257</f>
        <v>5.128031999999999E-2</v>
      </c>
      <c r="S257" s="239">
        <v>0</v>
      </c>
      <c r="T257" s="240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241" t="s">
        <v>169</v>
      </c>
      <c r="AT257" s="241" t="s">
        <v>165</v>
      </c>
      <c r="AU257" s="241" t="s">
        <v>91</v>
      </c>
      <c r="AY257" s="18" t="s">
        <v>163</v>
      </c>
      <c r="BE257" s="116">
        <f>IF(N257="základní",J257,0)</f>
        <v>0</v>
      </c>
      <c r="BF257" s="116">
        <f>IF(N257="snížená",J257,0)</f>
        <v>0</v>
      </c>
      <c r="BG257" s="116">
        <f>IF(N257="zákl. přenesená",J257,0)</f>
        <v>0</v>
      </c>
      <c r="BH257" s="116">
        <f>IF(N257="sníž. přenesená",J257,0)</f>
        <v>0</v>
      </c>
      <c r="BI257" s="116">
        <f>IF(N257="nulová",J257,0)</f>
        <v>0</v>
      </c>
      <c r="BJ257" s="18" t="s">
        <v>36</v>
      </c>
      <c r="BK257" s="116">
        <f>ROUND(I257*H257,2)</f>
        <v>0</v>
      </c>
      <c r="BL257" s="18" t="s">
        <v>169</v>
      </c>
      <c r="BM257" s="241" t="s">
        <v>314</v>
      </c>
    </row>
    <row r="258" spans="1:65" s="13" customFormat="1" ht="20.399999999999999">
      <c r="B258" s="242"/>
      <c r="C258" s="243"/>
      <c r="D258" s="244" t="s">
        <v>171</v>
      </c>
      <c r="E258" s="245" t="s">
        <v>1</v>
      </c>
      <c r="F258" s="246" t="s">
        <v>315</v>
      </c>
      <c r="G258" s="243"/>
      <c r="H258" s="247">
        <v>9.3919999999999995</v>
      </c>
      <c r="I258" s="248"/>
      <c r="J258" s="243"/>
      <c r="K258" s="243"/>
      <c r="L258" s="249"/>
      <c r="M258" s="250"/>
      <c r="N258" s="251"/>
      <c r="O258" s="251"/>
      <c r="P258" s="251"/>
      <c r="Q258" s="251"/>
      <c r="R258" s="251"/>
      <c r="S258" s="251"/>
      <c r="T258" s="252"/>
      <c r="AT258" s="253" t="s">
        <v>171</v>
      </c>
      <c r="AU258" s="253" t="s">
        <v>91</v>
      </c>
      <c r="AV258" s="13" t="s">
        <v>91</v>
      </c>
      <c r="AW258" s="13" t="s">
        <v>35</v>
      </c>
      <c r="AX258" s="13" t="s">
        <v>82</v>
      </c>
      <c r="AY258" s="253" t="s">
        <v>163</v>
      </c>
    </row>
    <row r="259" spans="1:65" s="14" customFormat="1">
      <c r="B259" s="254"/>
      <c r="C259" s="255"/>
      <c r="D259" s="244" t="s">
        <v>171</v>
      </c>
      <c r="E259" s="256" t="s">
        <v>1</v>
      </c>
      <c r="F259" s="257" t="s">
        <v>173</v>
      </c>
      <c r="G259" s="255"/>
      <c r="H259" s="258">
        <v>9.3919999999999995</v>
      </c>
      <c r="I259" s="259"/>
      <c r="J259" s="255"/>
      <c r="K259" s="255"/>
      <c r="L259" s="260"/>
      <c r="M259" s="261"/>
      <c r="N259" s="262"/>
      <c r="O259" s="262"/>
      <c r="P259" s="262"/>
      <c r="Q259" s="262"/>
      <c r="R259" s="262"/>
      <c r="S259" s="262"/>
      <c r="T259" s="263"/>
      <c r="AT259" s="264" t="s">
        <v>171</v>
      </c>
      <c r="AU259" s="264" t="s">
        <v>91</v>
      </c>
      <c r="AV259" s="14" t="s">
        <v>169</v>
      </c>
      <c r="AW259" s="14" t="s">
        <v>35</v>
      </c>
      <c r="AX259" s="14" t="s">
        <v>36</v>
      </c>
      <c r="AY259" s="264" t="s">
        <v>163</v>
      </c>
    </row>
    <row r="260" spans="1:65" s="2" customFormat="1" ht="21.75" customHeight="1">
      <c r="A260" s="36"/>
      <c r="B260" s="37"/>
      <c r="C260" s="229" t="s">
        <v>316</v>
      </c>
      <c r="D260" s="229" t="s">
        <v>165</v>
      </c>
      <c r="E260" s="230" t="s">
        <v>317</v>
      </c>
      <c r="F260" s="231" t="s">
        <v>318</v>
      </c>
      <c r="G260" s="232" t="s">
        <v>226</v>
      </c>
      <c r="H260" s="233">
        <v>9.3919999999999995</v>
      </c>
      <c r="I260" s="234"/>
      <c r="J260" s="235">
        <f>ROUND(I260*H260,2)</f>
        <v>0</v>
      </c>
      <c r="K260" s="236"/>
      <c r="L260" s="39"/>
      <c r="M260" s="237" t="s">
        <v>1</v>
      </c>
      <c r="N260" s="238" t="s">
        <v>47</v>
      </c>
      <c r="O260" s="73"/>
      <c r="P260" s="239">
        <f>O260*H260</f>
        <v>0</v>
      </c>
      <c r="Q260" s="239">
        <v>4.3800000000000002E-3</v>
      </c>
      <c r="R260" s="239">
        <f>Q260*H260</f>
        <v>4.113696E-2</v>
      </c>
      <c r="S260" s="239">
        <v>0</v>
      </c>
      <c r="T260" s="240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241" t="s">
        <v>169</v>
      </c>
      <c r="AT260" s="241" t="s">
        <v>165</v>
      </c>
      <c r="AU260" s="241" t="s">
        <v>91</v>
      </c>
      <c r="AY260" s="18" t="s">
        <v>163</v>
      </c>
      <c r="BE260" s="116">
        <f>IF(N260="základní",J260,0)</f>
        <v>0</v>
      </c>
      <c r="BF260" s="116">
        <f>IF(N260="snížená",J260,0)</f>
        <v>0</v>
      </c>
      <c r="BG260" s="116">
        <f>IF(N260="zákl. přenesená",J260,0)</f>
        <v>0</v>
      </c>
      <c r="BH260" s="116">
        <f>IF(N260="sníž. přenesená",J260,0)</f>
        <v>0</v>
      </c>
      <c r="BI260" s="116">
        <f>IF(N260="nulová",J260,0)</f>
        <v>0</v>
      </c>
      <c r="BJ260" s="18" t="s">
        <v>36</v>
      </c>
      <c r="BK260" s="116">
        <f>ROUND(I260*H260,2)</f>
        <v>0</v>
      </c>
      <c r="BL260" s="18" t="s">
        <v>169</v>
      </c>
      <c r="BM260" s="241" t="s">
        <v>319</v>
      </c>
    </row>
    <row r="261" spans="1:65" s="13" customFormat="1" ht="20.399999999999999">
      <c r="B261" s="242"/>
      <c r="C261" s="243"/>
      <c r="D261" s="244" t="s">
        <v>171</v>
      </c>
      <c r="E261" s="245" t="s">
        <v>1</v>
      </c>
      <c r="F261" s="246" t="s">
        <v>315</v>
      </c>
      <c r="G261" s="243"/>
      <c r="H261" s="247">
        <v>9.3919999999999995</v>
      </c>
      <c r="I261" s="248"/>
      <c r="J261" s="243"/>
      <c r="K261" s="243"/>
      <c r="L261" s="249"/>
      <c r="M261" s="250"/>
      <c r="N261" s="251"/>
      <c r="O261" s="251"/>
      <c r="P261" s="251"/>
      <c r="Q261" s="251"/>
      <c r="R261" s="251"/>
      <c r="S261" s="251"/>
      <c r="T261" s="252"/>
      <c r="AT261" s="253" t="s">
        <v>171</v>
      </c>
      <c r="AU261" s="253" t="s">
        <v>91</v>
      </c>
      <c r="AV261" s="13" t="s">
        <v>91</v>
      </c>
      <c r="AW261" s="13" t="s">
        <v>35</v>
      </c>
      <c r="AX261" s="13" t="s">
        <v>82</v>
      </c>
      <c r="AY261" s="253" t="s">
        <v>163</v>
      </c>
    </row>
    <row r="262" spans="1:65" s="14" customFormat="1">
      <c r="B262" s="254"/>
      <c r="C262" s="255"/>
      <c r="D262" s="244" t="s">
        <v>171</v>
      </c>
      <c r="E262" s="256" t="s">
        <v>1</v>
      </c>
      <c r="F262" s="257" t="s">
        <v>173</v>
      </c>
      <c r="G262" s="255"/>
      <c r="H262" s="258">
        <v>9.3919999999999995</v>
      </c>
      <c r="I262" s="259"/>
      <c r="J262" s="255"/>
      <c r="K262" s="255"/>
      <c r="L262" s="260"/>
      <c r="M262" s="261"/>
      <c r="N262" s="262"/>
      <c r="O262" s="262"/>
      <c r="P262" s="262"/>
      <c r="Q262" s="262"/>
      <c r="R262" s="262"/>
      <c r="S262" s="262"/>
      <c r="T262" s="263"/>
      <c r="AT262" s="264" t="s">
        <v>171</v>
      </c>
      <c r="AU262" s="264" t="s">
        <v>91</v>
      </c>
      <c r="AV262" s="14" t="s">
        <v>169</v>
      </c>
      <c r="AW262" s="14" t="s">
        <v>35</v>
      </c>
      <c r="AX262" s="14" t="s">
        <v>36</v>
      </c>
      <c r="AY262" s="264" t="s">
        <v>163</v>
      </c>
    </row>
    <row r="263" spans="1:65" s="2" customFormat="1" ht="21.75" customHeight="1">
      <c r="A263" s="36"/>
      <c r="B263" s="37"/>
      <c r="C263" s="229" t="s">
        <v>320</v>
      </c>
      <c r="D263" s="229" t="s">
        <v>165</v>
      </c>
      <c r="E263" s="230" t="s">
        <v>321</v>
      </c>
      <c r="F263" s="231" t="s">
        <v>322</v>
      </c>
      <c r="G263" s="232" t="s">
        <v>226</v>
      </c>
      <c r="H263" s="233">
        <v>8.7620000000000005</v>
      </c>
      <c r="I263" s="234"/>
      <c r="J263" s="235">
        <f>ROUND(I263*H263,2)</f>
        <v>0</v>
      </c>
      <c r="K263" s="236"/>
      <c r="L263" s="39"/>
      <c r="M263" s="237" t="s">
        <v>1</v>
      </c>
      <c r="N263" s="238" t="s">
        <v>47</v>
      </c>
      <c r="O263" s="73"/>
      <c r="P263" s="239">
        <f>O263*H263</f>
        <v>0</v>
      </c>
      <c r="Q263" s="239">
        <v>1.8380000000000001E-2</v>
      </c>
      <c r="R263" s="239">
        <f>Q263*H263</f>
        <v>0.16104556</v>
      </c>
      <c r="S263" s="239">
        <v>0</v>
      </c>
      <c r="T263" s="240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241" t="s">
        <v>169</v>
      </c>
      <c r="AT263" s="241" t="s">
        <v>165</v>
      </c>
      <c r="AU263" s="241" t="s">
        <v>91</v>
      </c>
      <c r="AY263" s="18" t="s">
        <v>163</v>
      </c>
      <c r="BE263" s="116">
        <f>IF(N263="základní",J263,0)</f>
        <v>0</v>
      </c>
      <c r="BF263" s="116">
        <f>IF(N263="snížená",J263,0)</f>
        <v>0</v>
      </c>
      <c r="BG263" s="116">
        <f>IF(N263="zákl. přenesená",J263,0)</f>
        <v>0</v>
      </c>
      <c r="BH263" s="116">
        <f>IF(N263="sníž. přenesená",J263,0)</f>
        <v>0</v>
      </c>
      <c r="BI263" s="116">
        <f>IF(N263="nulová",J263,0)</f>
        <v>0</v>
      </c>
      <c r="BJ263" s="18" t="s">
        <v>36</v>
      </c>
      <c r="BK263" s="116">
        <f>ROUND(I263*H263,2)</f>
        <v>0</v>
      </c>
      <c r="BL263" s="18" t="s">
        <v>169</v>
      </c>
      <c r="BM263" s="241" t="s">
        <v>323</v>
      </c>
    </row>
    <row r="264" spans="1:65" s="13" customFormat="1" ht="20.399999999999999">
      <c r="B264" s="242"/>
      <c r="C264" s="243"/>
      <c r="D264" s="244" t="s">
        <v>171</v>
      </c>
      <c r="E264" s="245" t="s">
        <v>1</v>
      </c>
      <c r="F264" s="246" t="s">
        <v>324</v>
      </c>
      <c r="G264" s="243"/>
      <c r="H264" s="247">
        <v>8.7620000000000005</v>
      </c>
      <c r="I264" s="248"/>
      <c r="J264" s="243"/>
      <c r="K264" s="243"/>
      <c r="L264" s="249"/>
      <c r="M264" s="250"/>
      <c r="N264" s="251"/>
      <c r="O264" s="251"/>
      <c r="P264" s="251"/>
      <c r="Q264" s="251"/>
      <c r="R264" s="251"/>
      <c r="S264" s="251"/>
      <c r="T264" s="252"/>
      <c r="AT264" s="253" t="s">
        <v>171</v>
      </c>
      <c r="AU264" s="253" t="s">
        <v>91</v>
      </c>
      <c r="AV264" s="13" t="s">
        <v>91</v>
      </c>
      <c r="AW264" s="13" t="s">
        <v>35</v>
      </c>
      <c r="AX264" s="13" t="s">
        <v>82</v>
      </c>
      <c r="AY264" s="253" t="s">
        <v>163</v>
      </c>
    </row>
    <row r="265" spans="1:65" s="14" customFormat="1">
      <c r="B265" s="254"/>
      <c r="C265" s="255"/>
      <c r="D265" s="244" t="s">
        <v>171</v>
      </c>
      <c r="E265" s="256" t="s">
        <v>1</v>
      </c>
      <c r="F265" s="257" t="s">
        <v>173</v>
      </c>
      <c r="G265" s="255"/>
      <c r="H265" s="258">
        <v>8.7620000000000005</v>
      </c>
      <c r="I265" s="259"/>
      <c r="J265" s="255"/>
      <c r="K265" s="255"/>
      <c r="L265" s="260"/>
      <c r="M265" s="261"/>
      <c r="N265" s="262"/>
      <c r="O265" s="262"/>
      <c r="P265" s="262"/>
      <c r="Q265" s="262"/>
      <c r="R265" s="262"/>
      <c r="S265" s="262"/>
      <c r="T265" s="263"/>
      <c r="AT265" s="264" t="s">
        <v>171</v>
      </c>
      <c r="AU265" s="264" t="s">
        <v>91</v>
      </c>
      <c r="AV265" s="14" t="s">
        <v>169</v>
      </c>
      <c r="AW265" s="14" t="s">
        <v>35</v>
      </c>
      <c r="AX265" s="14" t="s">
        <v>36</v>
      </c>
      <c r="AY265" s="264" t="s">
        <v>163</v>
      </c>
    </row>
    <row r="266" spans="1:65" s="2" customFormat="1" ht="16.5" customHeight="1">
      <c r="A266" s="36"/>
      <c r="B266" s="37"/>
      <c r="C266" s="229" t="s">
        <v>325</v>
      </c>
      <c r="D266" s="229" t="s">
        <v>165</v>
      </c>
      <c r="E266" s="230" t="s">
        <v>326</v>
      </c>
      <c r="F266" s="231" t="s">
        <v>327</v>
      </c>
      <c r="G266" s="232" t="s">
        <v>226</v>
      </c>
      <c r="H266" s="233">
        <v>4.9989999999999997</v>
      </c>
      <c r="I266" s="234"/>
      <c r="J266" s="235">
        <f>ROUND(I266*H266,2)</f>
        <v>0</v>
      </c>
      <c r="K266" s="236"/>
      <c r="L266" s="39"/>
      <c r="M266" s="237" t="s">
        <v>1</v>
      </c>
      <c r="N266" s="238" t="s">
        <v>47</v>
      </c>
      <c r="O266" s="73"/>
      <c r="P266" s="239">
        <f>O266*H266</f>
        <v>0</v>
      </c>
      <c r="Q266" s="239">
        <v>8.4999999999999995E-4</v>
      </c>
      <c r="R266" s="239">
        <f>Q266*H266</f>
        <v>4.2491499999999993E-3</v>
      </c>
      <c r="S266" s="239">
        <v>0</v>
      </c>
      <c r="T266" s="240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241" t="s">
        <v>169</v>
      </c>
      <c r="AT266" s="241" t="s">
        <v>165</v>
      </c>
      <c r="AU266" s="241" t="s">
        <v>91</v>
      </c>
      <c r="AY266" s="18" t="s">
        <v>163</v>
      </c>
      <c r="BE266" s="116">
        <f>IF(N266="základní",J266,0)</f>
        <v>0</v>
      </c>
      <c r="BF266" s="116">
        <f>IF(N266="snížená",J266,0)</f>
        <v>0</v>
      </c>
      <c r="BG266" s="116">
        <f>IF(N266="zákl. přenesená",J266,0)</f>
        <v>0</v>
      </c>
      <c r="BH266" s="116">
        <f>IF(N266="sníž. přenesená",J266,0)</f>
        <v>0</v>
      </c>
      <c r="BI266" s="116">
        <f>IF(N266="nulová",J266,0)</f>
        <v>0</v>
      </c>
      <c r="BJ266" s="18" t="s">
        <v>36</v>
      </c>
      <c r="BK266" s="116">
        <f>ROUND(I266*H266,2)</f>
        <v>0</v>
      </c>
      <c r="BL266" s="18" t="s">
        <v>169</v>
      </c>
      <c r="BM266" s="241" t="s">
        <v>328</v>
      </c>
    </row>
    <row r="267" spans="1:65" s="13" customFormat="1">
      <c r="B267" s="242"/>
      <c r="C267" s="243"/>
      <c r="D267" s="244" t="s">
        <v>171</v>
      </c>
      <c r="E267" s="245" t="s">
        <v>1</v>
      </c>
      <c r="F267" s="246" t="s">
        <v>329</v>
      </c>
      <c r="G267" s="243"/>
      <c r="H267" s="247">
        <v>4.9989999999999997</v>
      </c>
      <c r="I267" s="248"/>
      <c r="J267" s="243"/>
      <c r="K267" s="243"/>
      <c r="L267" s="249"/>
      <c r="M267" s="250"/>
      <c r="N267" s="251"/>
      <c r="O267" s="251"/>
      <c r="P267" s="251"/>
      <c r="Q267" s="251"/>
      <c r="R267" s="251"/>
      <c r="S267" s="251"/>
      <c r="T267" s="252"/>
      <c r="AT267" s="253" t="s">
        <v>171</v>
      </c>
      <c r="AU267" s="253" t="s">
        <v>91</v>
      </c>
      <c r="AV267" s="13" t="s">
        <v>91</v>
      </c>
      <c r="AW267" s="13" t="s">
        <v>35</v>
      </c>
      <c r="AX267" s="13" t="s">
        <v>82</v>
      </c>
      <c r="AY267" s="253" t="s">
        <v>163</v>
      </c>
    </row>
    <row r="268" spans="1:65" s="14" customFormat="1">
      <c r="B268" s="254"/>
      <c r="C268" s="255"/>
      <c r="D268" s="244" t="s">
        <v>171</v>
      </c>
      <c r="E268" s="256" t="s">
        <v>1</v>
      </c>
      <c r="F268" s="257" t="s">
        <v>173</v>
      </c>
      <c r="G268" s="255"/>
      <c r="H268" s="258">
        <v>4.9989999999999997</v>
      </c>
      <c r="I268" s="259"/>
      <c r="J268" s="255"/>
      <c r="K268" s="255"/>
      <c r="L268" s="260"/>
      <c r="M268" s="261"/>
      <c r="N268" s="262"/>
      <c r="O268" s="262"/>
      <c r="P268" s="262"/>
      <c r="Q268" s="262"/>
      <c r="R268" s="262"/>
      <c r="S268" s="262"/>
      <c r="T268" s="263"/>
      <c r="AT268" s="264" t="s">
        <v>171</v>
      </c>
      <c r="AU268" s="264" t="s">
        <v>91</v>
      </c>
      <c r="AV268" s="14" t="s">
        <v>169</v>
      </c>
      <c r="AW268" s="14" t="s">
        <v>35</v>
      </c>
      <c r="AX268" s="14" t="s">
        <v>36</v>
      </c>
      <c r="AY268" s="264" t="s">
        <v>163</v>
      </c>
    </row>
    <row r="269" spans="1:65" s="2" customFormat="1" ht="21.75" customHeight="1">
      <c r="A269" s="36"/>
      <c r="B269" s="37"/>
      <c r="C269" s="229" t="s">
        <v>330</v>
      </c>
      <c r="D269" s="229" t="s">
        <v>165</v>
      </c>
      <c r="E269" s="230" t="s">
        <v>331</v>
      </c>
      <c r="F269" s="231" t="s">
        <v>332</v>
      </c>
      <c r="G269" s="232" t="s">
        <v>226</v>
      </c>
      <c r="H269" s="233">
        <v>37.189</v>
      </c>
      <c r="I269" s="234"/>
      <c r="J269" s="235">
        <f>ROUND(I269*H269,2)</f>
        <v>0</v>
      </c>
      <c r="K269" s="236"/>
      <c r="L269" s="39"/>
      <c r="M269" s="237" t="s">
        <v>1</v>
      </c>
      <c r="N269" s="238" t="s">
        <v>47</v>
      </c>
      <c r="O269" s="73"/>
      <c r="P269" s="239">
        <f>O269*H269</f>
        <v>0</v>
      </c>
      <c r="Q269" s="239">
        <v>0</v>
      </c>
      <c r="R269" s="239">
        <f>Q269*H269</f>
        <v>0</v>
      </c>
      <c r="S269" s="239">
        <v>0</v>
      </c>
      <c r="T269" s="240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241" t="s">
        <v>169</v>
      </c>
      <c r="AT269" s="241" t="s">
        <v>165</v>
      </c>
      <c r="AU269" s="241" t="s">
        <v>91</v>
      </c>
      <c r="AY269" s="18" t="s">
        <v>163</v>
      </c>
      <c r="BE269" s="116">
        <f>IF(N269="základní",J269,0)</f>
        <v>0</v>
      </c>
      <c r="BF269" s="116">
        <f>IF(N269="snížená",J269,0)</f>
        <v>0</v>
      </c>
      <c r="BG269" s="116">
        <f>IF(N269="zákl. přenesená",J269,0)</f>
        <v>0</v>
      </c>
      <c r="BH269" s="116">
        <f>IF(N269="sníž. přenesená",J269,0)</f>
        <v>0</v>
      </c>
      <c r="BI269" s="116">
        <f>IF(N269="nulová",J269,0)</f>
        <v>0</v>
      </c>
      <c r="BJ269" s="18" t="s">
        <v>36</v>
      </c>
      <c r="BK269" s="116">
        <f>ROUND(I269*H269,2)</f>
        <v>0</v>
      </c>
      <c r="BL269" s="18" t="s">
        <v>169</v>
      </c>
      <c r="BM269" s="241" t="s">
        <v>333</v>
      </c>
    </row>
    <row r="270" spans="1:65" s="13" customFormat="1">
      <c r="B270" s="242"/>
      <c r="C270" s="243"/>
      <c r="D270" s="244" t="s">
        <v>171</v>
      </c>
      <c r="E270" s="245" t="s">
        <v>1</v>
      </c>
      <c r="F270" s="246" t="s">
        <v>334</v>
      </c>
      <c r="G270" s="243"/>
      <c r="H270" s="247">
        <v>17.55</v>
      </c>
      <c r="I270" s="248"/>
      <c r="J270" s="243"/>
      <c r="K270" s="243"/>
      <c r="L270" s="249"/>
      <c r="M270" s="250"/>
      <c r="N270" s="251"/>
      <c r="O270" s="251"/>
      <c r="P270" s="251"/>
      <c r="Q270" s="251"/>
      <c r="R270" s="251"/>
      <c r="S270" s="251"/>
      <c r="T270" s="252"/>
      <c r="AT270" s="253" t="s">
        <v>171</v>
      </c>
      <c r="AU270" s="253" t="s">
        <v>91</v>
      </c>
      <c r="AV270" s="13" t="s">
        <v>91</v>
      </c>
      <c r="AW270" s="13" t="s">
        <v>35</v>
      </c>
      <c r="AX270" s="13" t="s">
        <v>82</v>
      </c>
      <c r="AY270" s="253" t="s">
        <v>163</v>
      </c>
    </row>
    <row r="271" spans="1:65" s="13" customFormat="1">
      <c r="B271" s="242"/>
      <c r="C271" s="243"/>
      <c r="D271" s="244" t="s">
        <v>171</v>
      </c>
      <c r="E271" s="245" t="s">
        <v>1</v>
      </c>
      <c r="F271" s="246" t="s">
        <v>335</v>
      </c>
      <c r="G271" s="243"/>
      <c r="H271" s="247">
        <v>4.7279999999999998</v>
      </c>
      <c r="I271" s="248"/>
      <c r="J271" s="243"/>
      <c r="K271" s="243"/>
      <c r="L271" s="249"/>
      <c r="M271" s="250"/>
      <c r="N271" s="251"/>
      <c r="O271" s="251"/>
      <c r="P271" s="251"/>
      <c r="Q271" s="251"/>
      <c r="R271" s="251"/>
      <c r="S271" s="251"/>
      <c r="T271" s="252"/>
      <c r="AT271" s="253" t="s">
        <v>171</v>
      </c>
      <c r="AU271" s="253" t="s">
        <v>91</v>
      </c>
      <c r="AV271" s="13" t="s">
        <v>91</v>
      </c>
      <c r="AW271" s="13" t="s">
        <v>35</v>
      </c>
      <c r="AX271" s="13" t="s">
        <v>82</v>
      </c>
      <c r="AY271" s="253" t="s">
        <v>163</v>
      </c>
    </row>
    <row r="272" spans="1:65" s="13" customFormat="1">
      <c r="B272" s="242"/>
      <c r="C272" s="243"/>
      <c r="D272" s="244" t="s">
        <v>171</v>
      </c>
      <c r="E272" s="245" t="s">
        <v>1</v>
      </c>
      <c r="F272" s="246" t="s">
        <v>336</v>
      </c>
      <c r="G272" s="243"/>
      <c r="H272" s="247">
        <v>14.911</v>
      </c>
      <c r="I272" s="248"/>
      <c r="J272" s="243"/>
      <c r="K272" s="243"/>
      <c r="L272" s="249"/>
      <c r="M272" s="250"/>
      <c r="N272" s="251"/>
      <c r="O272" s="251"/>
      <c r="P272" s="251"/>
      <c r="Q272" s="251"/>
      <c r="R272" s="251"/>
      <c r="S272" s="251"/>
      <c r="T272" s="252"/>
      <c r="AT272" s="253" t="s">
        <v>171</v>
      </c>
      <c r="AU272" s="253" t="s">
        <v>91</v>
      </c>
      <c r="AV272" s="13" t="s">
        <v>91</v>
      </c>
      <c r="AW272" s="13" t="s">
        <v>35</v>
      </c>
      <c r="AX272" s="13" t="s">
        <v>82</v>
      </c>
      <c r="AY272" s="253" t="s">
        <v>163</v>
      </c>
    </row>
    <row r="273" spans="1:65" s="14" customFormat="1">
      <c r="B273" s="254"/>
      <c r="C273" s="255"/>
      <c r="D273" s="244" t="s">
        <v>171</v>
      </c>
      <c r="E273" s="256" t="s">
        <v>1</v>
      </c>
      <c r="F273" s="257" t="s">
        <v>173</v>
      </c>
      <c r="G273" s="255"/>
      <c r="H273" s="258">
        <v>37.189</v>
      </c>
      <c r="I273" s="259"/>
      <c r="J273" s="255"/>
      <c r="K273" s="255"/>
      <c r="L273" s="260"/>
      <c r="M273" s="261"/>
      <c r="N273" s="262"/>
      <c r="O273" s="262"/>
      <c r="P273" s="262"/>
      <c r="Q273" s="262"/>
      <c r="R273" s="262"/>
      <c r="S273" s="262"/>
      <c r="T273" s="263"/>
      <c r="AT273" s="264" t="s">
        <v>171</v>
      </c>
      <c r="AU273" s="264" t="s">
        <v>91</v>
      </c>
      <c r="AV273" s="14" t="s">
        <v>169</v>
      </c>
      <c r="AW273" s="14" t="s">
        <v>35</v>
      </c>
      <c r="AX273" s="14" t="s">
        <v>36</v>
      </c>
      <c r="AY273" s="264" t="s">
        <v>163</v>
      </c>
    </row>
    <row r="274" spans="1:65" s="2" customFormat="1" ht="21.75" customHeight="1">
      <c r="A274" s="36"/>
      <c r="B274" s="37"/>
      <c r="C274" s="229" t="s">
        <v>337</v>
      </c>
      <c r="D274" s="229" t="s">
        <v>165</v>
      </c>
      <c r="E274" s="230" t="s">
        <v>338</v>
      </c>
      <c r="F274" s="231" t="s">
        <v>339</v>
      </c>
      <c r="G274" s="232" t="s">
        <v>168</v>
      </c>
      <c r="H274" s="233">
        <v>7.4470000000000001</v>
      </c>
      <c r="I274" s="234"/>
      <c r="J274" s="235">
        <f>ROUND(I274*H274,2)</f>
        <v>0</v>
      </c>
      <c r="K274" s="236"/>
      <c r="L274" s="39"/>
      <c r="M274" s="237" t="s">
        <v>1</v>
      </c>
      <c r="N274" s="238" t="s">
        <v>47</v>
      </c>
      <c r="O274" s="73"/>
      <c r="P274" s="239">
        <f>O274*H274</f>
        <v>0</v>
      </c>
      <c r="Q274" s="239">
        <v>2.45329</v>
      </c>
      <c r="R274" s="239">
        <f>Q274*H274</f>
        <v>18.269650630000001</v>
      </c>
      <c r="S274" s="239">
        <v>0</v>
      </c>
      <c r="T274" s="240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241" t="s">
        <v>169</v>
      </c>
      <c r="AT274" s="241" t="s">
        <v>165</v>
      </c>
      <c r="AU274" s="241" t="s">
        <v>91</v>
      </c>
      <c r="AY274" s="18" t="s">
        <v>163</v>
      </c>
      <c r="BE274" s="116">
        <f>IF(N274="základní",J274,0)</f>
        <v>0</v>
      </c>
      <c r="BF274" s="116">
        <f>IF(N274="snížená",J274,0)</f>
        <v>0</v>
      </c>
      <c r="BG274" s="116">
        <f>IF(N274="zákl. přenesená",J274,0)</f>
        <v>0</v>
      </c>
      <c r="BH274" s="116">
        <f>IF(N274="sníž. přenesená",J274,0)</f>
        <v>0</v>
      </c>
      <c r="BI274" s="116">
        <f>IF(N274="nulová",J274,0)</f>
        <v>0</v>
      </c>
      <c r="BJ274" s="18" t="s">
        <v>36</v>
      </c>
      <c r="BK274" s="116">
        <f>ROUND(I274*H274,2)</f>
        <v>0</v>
      </c>
      <c r="BL274" s="18" t="s">
        <v>169</v>
      </c>
      <c r="BM274" s="241" t="s">
        <v>340</v>
      </c>
    </row>
    <row r="275" spans="1:65" s="13" customFormat="1">
      <c r="B275" s="242"/>
      <c r="C275" s="243"/>
      <c r="D275" s="244" t="s">
        <v>171</v>
      </c>
      <c r="E275" s="245" t="s">
        <v>1</v>
      </c>
      <c r="F275" s="246" t="s">
        <v>341</v>
      </c>
      <c r="G275" s="243"/>
      <c r="H275" s="247">
        <v>6.77</v>
      </c>
      <c r="I275" s="248"/>
      <c r="J275" s="243"/>
      <c r="K275" s="243"/>
      <c r="L275" s="249"/>
      <c r="M275" s="250"/>
      <c r="N275" s="251"/>
      <c r="O275" s="251"/>
      <c r="P275" s="251"/>
      <c r="Q275" s="251"/>
      <c r="R275" s="251"/>
      <c r="S275" s="251"/>
      <c r="T275" s="252"/>
      <c r="AT275" s="253" t="s">
        <v>171</v>
      </c>
      <c r="AU275" s="253" t="s">
        <v>91</v>
      </c>
      <c r="AV275" s="13" t="s">
        <v>91</v>
      </c>
      <c r="AW275" s="13" t="s">
        <v>35</v>
      </c>
      <c r="AX275" s="13" t="s">
        <v>82</v>
      </c>
      <c r="AY275" s="253" t="s">
        <v>163</v>
      </c>
    </row>
    <row r="276" spans="1:65" s="14" customFormat="1">
      <c r="B276" s="254"/>
      <c r="C276" s="255"/>
      <c r="D276" s="244" t="s">
        <v>171</v>
      </c>
      <c r="E276" s="256" t="s">
        <v>1</v>
      </c>
      <c r="F276" s="257" t="s">
        <v>173</v>
      </c>
      <c r="G276" s="255"/>
      <c r="H276" s="258">
        <v>6.77</v>
      </c>
      <c r="I276" s="259"/>
      <c r="J276" s="255"/>
      <c r="K276" s="255"/>
      <c r="L276" s="260"/>
      <c r="M276" s="261"/>
      <c r="N276" s="262"/>
      <c r="O276" s="262"/>
      <c r="P276" s="262"/>
      <c r="Q276" s="262"/>
      <c r="R276" s="262"/>
      <c r="S276" s="262"/>
      <c r="T276" s="263"/>
      <c r="AT276" s="264" t="s">
        <v>171</v>
      </c>
      <c r="AU276" s="264" t="s">
        <v>91</v>
      </c>
      <c r="AV276" s="14" t="s">
        <v>169</v>
      </c>
      <c r="AW276" s="14" t="s">
        <v>35</v>
      </c>
      <c r="AX276" s="14" t="s">
        <v>36</v>
      </c>
      <c r="AY276" s="264" t="s">
        <v>163</v>
      </c>
    </row>
    <row r="277" spans="1:65" s="13" customFormat="1">
      <c r="B277" s="242"/>
      <c r="C277" s="243"/>
      <c r="D277" s="244" t="s">
        <v>171</v>
      </c>
      <c r="E277" s="243"/>
      <c r="F277" s="246" t="s">
        <v>342</v>
      </c>
      <c r="G277" s="243"/>
      <c r="H277" s="247">
        <v>7.4470000000000001</v>
      </c>
      <c r="I277" s="248"/>
      <c r="J277" s="243"/>
      <c r="K277" s="243"/>
      <c r="L277" s="249"/>
      <c r="M277" s="250"/>
      <c r="N277" s="251"/>
      <c r="O277" s="251"/>
      <c r="P277" s="251"/>
      <c r="Q277" s="251"/>
      <c r="R277" s="251"/>
      <c r="S277" s="251"/>
      <c r="T277" s="252"/>
      <c r="AT277" s="253" t="s">
        <v>171</v>
      </c>
      <c r="AU277" s="253" t="s">
        <v>91</v>
      </c>
      <c r="AV277" s="13" t="s">
        <v>91</v>
      </c>
      <c r="AW277" s="13" t="s">
        <v>4</v>
      </c>
      <c r="AX277" s="13" t="s">
        <v>36</v>
      </c>
      <c r="AY277" s="253" t="s">
        <v>163</v>
      </c>
    </row>
    <row r="278" spans="1:65" s="2" customFormat="1" ht="16.5" customHeight="1">
      <c r="A278" s="36"/>
      <c r="B278" s="37"/>
      <c r="C278" s="229" t="s">
        <v>343</v>
      </c>
      <c r="D278" s="229" t="s">
        <v>165</v>
      </c>
      <c r="E278" s="230" t="s">
        <v>344</v>
      </c>
      <c r="F278" s="231" t="s">
        <v>345</v>
      </c>
      <c r="G278" s="232" t="s">
        <v>346</v>
      </c>
      <c r="H278" s="233">
        <v>1</v>
      </c>
      <c r="I278" s="234"/>
      <c r="J278" s="235">
        <f>ROUND(I278*H278,2)</f>
        <v>0</v>
      </c>
      <c r="K278" s="236"/>
      <c r="L278" s="39"/>
      <c r="M278" s="237" t="s">
        <v>1</v>
      </c>
      <c r="N278" s="238" t="s">
        <v>47</v>
      </c>
      <c r="O278" s="73"/>
      <c r="P278" s="239">
        <f>O278*H278</f>
        <v>0</v>
      </c>
      <c r="Q278" s="239">
        <v>2.45329</v>
      </c>
      <c r="R278" s="239">
        <f>Q278*H278</f>
        <v>2.45329</v>
      </c>
      <c r="S278" s="239">
        <v>0</v>
      </c>
      <c r="T278" s="240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241" t="s">
        <v>169</v>
      </c>
      <c r="AT278" s="241" t="s">
        <v>165</v>
      </c>
      <c r="AU278" s="241" t="s">
        <v>91</v>
      </c>
      <c r="AY278" s="18" t="s">
        <v>163</v>
      </c>
      <c r="BE278" s="116">
        <f>IF(N278="základní",J278,0)</f>
        <v>0</v>
      </c>
      <c r="BF278" s="116">
        <f>IF(N278="snížená",J278,0)</f>
        <v>0</v>
      </c>
      <c r="BG278" s="116">
        <f>IF(N278="zákl. přenesená",J278,0)</f>
        <v>0</v>
      </c>
      <c r="BH278" s="116">
        <f>IF(N278="sníž. přenesená",J278,0)</f>
        <v>0</v>
      </c>
      <c r="BI278" s="116">
        <f>IF(N278="nulová",J278,0)</f>
        <v>0</v>
      </c>
      <c r="BJ278" s="18" t="s">
        <v>36</v>
      </c>
      <c r="BK278" s="116">
        <f>ROUND(I278*H278,2)</f>
        <v>0</v>
      </c>
      <c r="BL278" s="18" t="s">
        <v>169</v>
      </c>
      <c r="BM278" s="241" t="s">
        <v>347</v>
      </c>
    </row>
    <row r="279" spans="1:65" s="2" customFormat="1" ht="21.75" customHeight="1">
      <c r="A279" s="36"/>
      <c r="B279" s="37"/>
      <c r="C279" s="229" t="s">
        <v>348</v>
      </c>
      <c r="D279" s="229" t="s">
        <v>165</v>
      </c>
      <c r="E279" s="230" t="s">
        <v>349</v>
      </c>
      <c r="F279" s="231" t="s">
        <v>350</v>
      </c>
      <c r="G279" s="232" t="s">
        <v>168</v>
      </c>
      <c r="H279" s="233">
        <v>7.4470000000000001</v>
      </c>
      <c r="I279" s="234"/>
      <c r="J279" s="235">
        <f>ROUND(I279*H279,2)</f>
        <v>0</v>
      </c>
      <c r="K279" s="236"/>
      <c r="L279" s="39"/>
      <c r="M279" s="237" t="s">
        <v>1</v>
      </c>
      <c r="N279" s="238" t="s">
        <v>47</v>
      </c>
      <c r="O279" s="73"/>
      <c r="P279" s="239">
        <f>O279*H279</f>
        <v>0</v>
      </c>
      <c r="Q279" s="239">
        <v>0</v>
      </c>
      <c r="R279" s="239">
        <f>Q279*H279</f>
        <v>0</v>
      </c>
      <c r="S279" s="239">
        <v>0</v>
      </c>
      <c r="T279" s="240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241" t="s">
        <v>169</v>
      </c>
      <c r="AT279" s="241" t="s">
        <v>165</v>
      </c>
      <c r="AU279" s="241" t="s">
        <v>91</v>
      </c>
      <c r="AY279" s="18" t="s">
        <v>163</v>
      </c>
      <c r="BE279" s="116">
        <f>IF(N279="základní",J279,0)</f>
        <v>0</v>
      </c>
      <c r="BF279" s="116">
        <f>IF(N279="snížená",J279,0)</f>
        <v>0</v>
      </c>
      <c r="BG279" s="116">
        <f>IF(N279="zákl. přenesená",J279,0)</f>
        <v>0</v>
      </c>
      <c r="BH279" s="116">
        <f>IF(N279="sníž. přenesená",J279,0)</f>
        <v>0</v>
      </c>
      <c r="BI279" s="116">
        <f>IF(N279="nulová",J279,0)</f>
        <v>0</v>
      </c>
      <c r="BJ279" s="18" t="s">
        <v>36</v>
      </c>
      <c r="BK279" s="116">
        <f>ROUND(I279*H279,2)</f>
        <v>0</v>
      </c>
      <c r="BL279" s="18" t="s">
        <v>169</v>
      </c>
      <c r="BM279" s="241" t="s">
        <v>351</v>
      </c>
    </row>
    <row r="280" spans="1:65" s="13" customFormat="1">
      <c r="B280" s="242"/>
      <c r="C280" s="243"/>
      <c r="D280" s="244" t="s">
        <v>171</v>
      </c>
      <c r="E280" s="245" t="s">
        <v>1</v>
      </c>
      <c r="F280" s="246" t="s">
        <v>341</v>
      </c>
      <c r="G280" s="243"/>
      <c r="H280" s="247">
        <v>6.77</v>
      </c>
      <c r="I280" s="248"/>
      <c r="J280" s="243"/>
      <c r="K280" s="243"/>
      <c r="L280" s="249"/>
      <c r="M280" s="250"/>
      <c r="N280" s="251"/>
      <c r="O280" s="251"/>
      <c r="P280" s="251"/>
      <c r="Q280" s="251"/>
      <c r="R280" s="251"/>
      <c r="S280" s="251"/>
      <c r="T280" s="252"/>
      <c r="AT280" s="253" t="s">
        <v>171</v>
      </c>
      <c r="AU280" s="253" t="s">
        <v>91</v>
      </c>
      <c r="AV280" s="13" t="s">
        <v>91</v>
      </c>
      <c r="AW280" s="13" t="s">
        <v>35</v>
      </c>
      <c r="AX280" s="13" t="s">
        <v>82</v>
      </c>
      <c r="AY280" s="253" t="s">
        <v>163</v>
      </c>
    </row>
    <row r="281" spans="1:65" s="14" customFormat="1">
      <c r="B281" s="254"/>
      <c r="C281" s="255"/>
      <c r="D281" s="244" t="s">
        <v>171</v>
      </c>
      <c r="E281" s="256" t="s">
        <v>1</v>
      </c>
      <c r="F281" s="257" t="s">
        <v>173</v>
      </c>
      <c r="G281" s="255"/>
      <c r="H281" s="258">
        <v>6.77</v>
      </c>
      <c r="I281" s="259"/>
      <c r="J281" s="255"/>
      <c r="K281" s="255"/>
      <c r="L281" s="260"/>
      <c r="M281" s="261"/>
      <c r="N281" s="262"/>
      <c r="O281" s="262"/>
      <c r="P281" s="262"/>
      <c r="Q281" s="262"/>
      <c r="R281" s="262"/>
      <c r="S281" s="262"/>
      <c r="T281" s="263"/>
      <c r="AT281" s="264" t="s">
        <v>171</v>
      </c>
      <c r="AU281" s="264" t="s">
        <v>91</v>
      </c>
      <c r="AV281" s="14" t="s">
        <v>169</v>
      </c>
      <c r="AW281" s="14" t="s">
        <v>35</v>
      </c>
      <c r="AX281" s="14" t="s">
        <v>36</v>
      </c>
      <c r="AY281" s="264" t="s">
        <v>163</v>
      </c>
    </row>
    <row r="282" spans="1:65" s="13" customFormat="1">
      <c r="B282" s="242"/>
      <c r="C282" s="243"/>
      <c r="D282" s="244" t="s">
        <v>171</v>
      </c>
      <c r="E282" s="243"/>
      <c r="F282" s="246" t="s">
        <v>342</v>
      </c>
      <c r="G282" s="243"/>
      <c r="H282" s="247">
        <v>7.4470000000000001</v>
      </c>
      <c r="I282" s="248"/>
      <c r="J282" s="243"/>
      <c r="K282" s="243"/>
      <c r="L282" s="249"/>
      <c r="M282" s="250"/>
      <c r="N282" s="251"/>
      <c r="O282" s="251"/>
      <c r="P282" s="251"/>
      <c r="Q282" s="251"/>
      <c r="R282" s="251"/>
      <c r="S282" s="251"/>
      <c r="T282" s="252"/>
      <c r="AT282" s="253" t="s">
        <v>171</v>
      </c>
      <c r="AU282" s="253" t="s">
        <v>91</v>
      </c>
      <c r="AV282" s="13" t="s">
        <v>91</v>
      </c>
      <c r="AW282" s="13" t="s">
        <v>4</v>
      </c>
      <c r="AX282" s="13" t="s">
        <v>36</v>
      </c>
      <c r="AY282" s="253" t="s">
        <v>163</v>
      </c>
    </row>
    <row r="283" spans="1:65" s="2" customFormat="1" ht="21.75" customHeight="1">
      <c r="A283" s="36"/>
      <c r="B283" s="37"/>
      <c r="C283" s="229" t="s">
        <v>352</v>
      </c>
      <c r="D283" s="229" t="s">
        <v>165</v>
      </c>
      <c r="E283" s="230" t="s">
        <v>353</v>
      </c>
      <c r="F283" s="231" t="s">
        <v>354</v>
      </c>
      <c r="G283" s="232" t="s">
        <v>168</v>
      </c>
      <c r="H283" s="233">
        <v>7.4470000000000001</v>
      </c>
      <c r="I283" s="234"/>
      <c r="J283" s="235">
        <f>ROUND(I283*H283,2)</f>
        <v>0</v>
      </c>
      <c r="K283" s="236"/>
      <c r="L283" s="39"/>
      <c r="M283" s="237" t="s">
        <v>1</v>
      </c>
      <c r="N283" s="238" t="s">
        <v>47</v>
      </c>
      <c r="O283" s="73"/>
      <c r="P283" s="239">
        <f>O283*H283</f>
        <v>0</v>
      </c>
      <c r="Q283" s="239">
        <v>0</v>
      </c>
      <c r="R283" s="239">
        <f>Q283*H283</f>
        <v>0</v>
      </c>
      <c r="S283" s="239">
        <v>0</v>
      </c>
      <c r="T283" s="240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241" t="s">
        <v>169</v>
      </c>
      <c r="AT283" s="241" t="s">
        <v>165</v>
      </c>
      <c r="AU283" s="241" t="s">
        <v>91</v>
      </c>
      <c r="AY283" s="18" t="s">
        <v>163</v>
      </c>
      <c r="BE283" s="116">
        <f>IF(N283="základní",J283,0)</f>
        <v>0</v>
      </c>
      <c r="BF283" s="116">
        <f>IF(N283="snížená",J283,0)</f>
        <v>0</v>
      </c>
      <c r="BG283" s="116">
        <f>IF(N283="zákl. přenesená",J283,0)</f>
        <v>0</v>
      </c>
      <c r="BH283" s="116">
        <f>IF(N283="sníž. přenesená",J283,0)</f>
        <v>0</v>
      </c>
      <c r="BI283" s="116">
        <f>IF(N283="nulová",J283,0)</f>
        <v>0</v>
      </c>
      <c r="BJ283" s="18" t="s">
        <v>36</v>
      </c>
      <c r="BK283" s="116">
        <f>ROUND(I283*H283,2)</f>
        <v>0</v>
      </c>
      <c r="BL283" s="18" t="s">
        <v>169</v>
      </c>
      <c r="BM283" s="241" t="s">
        <v>355</v>
      </c>
    </row>
    <row r="284" spans="1:65" s="13" customFormat="1">
      <c r="B284" s="242"/>
      <c r="C284" s="243"/>
      <c r="D284" s="244" t="s">
        <v>171</v>
      </c>
      <c r="E284" s="245" t="s">
        <v>1</v>
      </c>
      <c r="F284" s="246" t="s">
        <v>341</v>
      </c>
      <c r="G284" s="243"/>
      <c r="H284" s="247">
        <v>6.77</v>
      </c>
      <c r="I284" s="248"/>
      <c r="J284" s="243"/>
      <c r="K284" s="243"/>
      <c r="L284" s="249"/>
      <c r="M284" s="250"/>
      <c r="N284" s="251"/>
      <c r="O284" s="251"/>
      <c r="P284" s="251"/>
      <c r="Q284" s="251"/>
      <c r="R284" s="251"/>
      <c r="S284" s="251"/>
      <c r="T284" s="252"/>
      <c r="AT284" s="253" t="s">
        <v>171</v>
      </c>
      <c r="AU284" s="253" t="s">
        <v>91</v>
      </c>
      <c r="AV284" s="13" t="s">
        <v>91</v>
      </c>
      <c r="AW284" s="13" t="s">
        <v>35</v>
      </c>
      <c r="AX284" s="13" t="s">
        <v>82</v>
      </c>
      <c r="AY284" s="253" t="s">
        <v>163</v>
      </c>
    </row>
    <row r="285" spans="1:65" s="14" customFormat="1">
      <c r="B285" s="254"/>
      <c r="C285" s="255"/>
      <c r="D285" s="244" t="s">
        <v>171</v>
      </c>
      <c r="E285" s="256" t="s">
        <v>1</v>
      </c>
      <c r="F285" s="257" t="s">
        <v>173</v>
      </c>
      <c r="G285" s="255"/>
      <c r="H285" s="258">
        <v>6.77</v>
      </c>
      <c r="I285" s="259"/>
      <c r="J285" s="255"/>
      <c r="K285" s="255"/>
      <c r="L285" s="260"/>
      <c r="M285" s="261"/>
      <c r="N285" s="262"/>
      <c r="O285" s="262"/>
      <c r="P285" s="262"/>
      <c r="Q285" s="262"/>
      <c r="R285" s="262"/>
      <c r="S285" s="262"/>
      <c r="T285" s="263"/>
      <c r="AT285" s="264" t="s">
        <v>171</v>
      </c>
      <c r="AU285" s="264" t="s">
        <v>91</v>
      </c>
      <c r="AV285" s="14" t="s">
        <v>169</v>
      </c>
      <c r="AW285" s="14" t="s">
        <v>35</v>
      </c>
      <c r="AX285" s="14" t="s">
        <v>36</v>
      </c>
      <c r="AY285" s="264" t="s">
        <v>163</v>
      </c>
    </row>
    <row r="286" spans="1:65" s="13" customFormat="1">
      <c r="B286" s="242"/>
      <c r="C286" s="243"/>
      <c r="D286" s="244" t="s">
        <v>171</v>
      </c>
      <c r="E286" s="243"/>
      <c r="F286" s="246" t="s">
        <v>342</v>
      </c>
      <c r="G286" s="243"/>
      <c r="H286" s="247">
        <v>7.4470000000000001</v>
      </c>
      <c r="I286" s="248"/>
      <c r="J286" s="243"/>
      <c r="K286" s="243"/>
      <c r="L286" s="249"/>
      <c r="M286" s="250"/>
      <c r="N286" s="251"/>
      <c r="O286" s="251"/>
      <c r="P286" s="251"/>
      <c r="Q286" s="251"/>
      <c r="R286" s="251"/>
      <c r="S286" s="251"/>
      <c r="T286" s="252"/>
      <c r="AT286" s="253" t="s">
        <v>171</v>
      </c>
      <c r="AU286" s="253" t="s">
        <v>91</v>
      </c>
      <c r="AV286" s="13" t="s">
        <v>91</v>
      </c>
      <c r="AW286" s="13" t="s">
        <v>4</v>
      </c>
      <c r="AX286" s="13" t="s">
        <v>36</v>
      </c>
      <c r="AY286" s="253" t="s">
        <v>163</v>
      </c>
    </row>
    <row r="287" spans="1:65" s="2" customFormat="1" ht="16.5" customHeight="1">
      <c r="A287" s="36"/>
      <c r="B287" s="37"/>
      <c r="C287" s="229" t="s">
        <v>356</v>
      </c>
      <c r="D287" s="229" t="s">
        <v>165</v>
      </c>
      <c r="E287" s="230" t="s">
        <v>357</v>
      </c>
      <c r="F287" s="231" t="s">
        <v>358</v>
      </c>
      <c r="G287" s="232" t="s">
        <v>226</v>
      </c>
      <c r="H287" s="233">
        <v>4.4000000000000004</v>
      </c>
      <c r="I287" s="234"/>
      <c r="J287" s="235">
        <f>ROUND(I287*H287,2)</f>
        <v>0</v>
      </c>
      <c r="K287" s="236"/>
      <c r="L287" s="39"/>
      <c r="M287" s="237" t="s">
        <v>1</v>
      </c>
      <c r="N287" s="238" t="s">
        <v>47</v>
      </c>
      <c r="O287" s="73"/>
      <c r="P287" s="239">
        <f>O287*H287</f>
        <v>0</v>
      </c>
      <c r="Q287" s="239">
        <v>1.3520000000000001E-2</v>
      </c>
      <c r="R287" s="239">
        <f>Q287*H287</f>
        <v>5.9488000000000006E-2</v>
      </c>
      <c r="S287" s="239">
        <v>0</v>
      </c>
      <c r="T287" s="240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241" t="s">
        <v>169</v>
      </c>
      <c r="AT287" s="241" t="s">
        <v>165</v>
      </c>
      <c r="AU287" s="241" t="s">
        <v>91</v>
      </c>
      <c r="AY287" s="18" t="s">
        <v>163</v>
      </c>
      <c r="BE287" s="116">
        <f>IF(N287="základní",J287,0)</f>
        <v>0</v>
      </c>
      <c r="BF287" s="116">
        <f>IF(N287="snížená",J287,0)</f>
        <v>0</v>
      </c>
      <c r="BG287" s="116">
        <f>IF(N287="zákl. přenesená",J287,0)</f>
        <v>0</v>
      </c>
      <c r="BH287" s="116">
        <f>IF(N287="sníž. přenesená",J287,0)</f>
        <v>0</v>
      </c>
      <c r="BI287" s="116">
        <f>IF(N287="nulová",J287,0)</f>
        <v>0</v>
      </c>
      <c r="BJ287" s="18" t="s">
        <v>36</v>
      </c>
      <c r="BK287" s="116">
        <f>ROUND(I287*H287,2)</f>
        <v>0</v>
      </c>
      <c r="BL287" s="18" t="s">
        <v>169</v>
      </c>
      <c r="BM287" s="241" t="s">
        <v>359</v>
      </c>
    </row>
    <row r="288" spans="1:65" s="13" customFormat="1" ht="20.399999999999999">
      <c r="B288" s="242"/>
      <c r="C288" s="243"/>
      <c r="D288" s="244" t="s">
        <v>171</v>
      </c>
      <c r="E288" s="245" t="s">
        <v>1</v>
      </c>
      <c r="F288" s="246" t="s">
        <v>360</v>
      </c>
      <c r="G288" s="243"/>
      <c r="H288" s="247">
        <v>4.4000000000000004</v>
      </c>
      <c r="I288" s="248"/>
      <c r="J288" s="243"/>
      <c r="K288" s="243"/>
      <c r="L288" s="249"/>
      <c r="M288" s="250"/>
      <c r="N288" s="251"/>
      <c r="O288" s="251"/>
      <c r="P288" s="251"/>
      <c r="Q288" s="251"/>
      <c r="R288" s="251"/>
      <c r="S288" s="251"/>
      <c r="T288" s="252"/>
      <c r="AT288" s="253" t="s">
        <v>171</v>
      </c>
      <c r="AU288" s="253" t="s">
        <v>91</v>
      </c>
      <c r="AV288" s="13" t="s">
        <v>91</v>
      </c>
      <c r="AW288" s="13" t="s">
        <v>35</v>
      </c>
      <c r="AX288" s="13" t="s">
        <v>82</v>
      </c>
      <c r="AY288" s="253" t="s">
        <v>163</v>
      </c>
    </row>
    <row r="289" spans="1:65" s="14" customFormat="1">
      <c r="B289" s="254"/>
      <c r="C289" s="255"/>
      <c r="D289" s="244" t="s">
        <v>171</v>
      </c>
      <c r="E289" s="256" t="s">
        <v>1</v>
      </c>
      <c r="F289" s="257" t="s">
        <v>173</v>
      </c>
      <c r="G289" s="255"/>
      <c r="H289" s="258">
        <v>4.4000000000000004</v>
      </c>
      <c r="I289" s="259"/>
      <c r="J289" s="255"/>
      <c r="K289" s="255"/>
      <c r="L289" s="260"/>
      <c r="M289" s="261"/>
      <c r="N289" s="262"/>
      <c r="O289" s="262"/>
      <c r="P289" s="262"/>
      <c r="Q289" s="262"/>
      <c r="R289" s="262"/>
      <c r="S289" s="262"/>
      <c r="T289" s="263"/>
      <c r="AT289" s="264" t="s">
        <v>171</v>
      </c>
      <c r="AU289" s="264" t="s">
        <v>91</v>
      </c>
      <c r="AV289" s="14" t="s">
        <v>169</v>
      </c>
      <c r="AW289" s="14" t="s">
        <v>35</v>
      </c>
      <c r="AX289" s="14" t="s">
        <v>36</v>
      </c>
      <c r="AY289" s="264" t="s">
        <v>163</v>
      </c>
    </row>
    <row r="290" spans="1:65" s="2" customFormat="1" ht="16.5" customHeight="1">
      <c r="A290" s="36"/>
      <c r="B290" s="37"/>
      <c r="C290" s="229" t="s">
        <v>361</v>
      </c>
      <c r="D290" s="229" t="s">
        <v>165</v>
      </c>
      <c r="E290" s="230" t="s">
        <v>362</v>
      </c>
      <c r="F290" s="231" t="s">
        <v>363</v>
      </c>
      <c r="G290" s="232" t="s">
        <v>226</v>
      </c>
      <c r="H290" s="233">
        <v>4.4000000000000004</v>
      </c>
      <c r="I290" s="234"/>
      <c r="J290" s="235">
        <f>ROUND(I290*H290,2)</f>
        <v>0</v>
      </c>
      <c r="K290" s="236"/>
      <c r="L290" s="39"/>
      <c r="M290" s="237" t="s">
        <v>1</v>
      </c>
      <c r="N290" s="238" t="s">
        <v>47</v>
      </c>
      <c r="O290" s="73"/>
      <c r="P290" s="239">
        <f>O290*H290</f>
        <v>0</v>
      </c>
      <c r="Q290" s="239">
        <v>0</v>
      </c>
      <c r="R290" s="239">
        <f>Q290*H290</f>
        <v>0</v>
      </c>
      <c r="S290" s="239">
        <v>0</v>
      </c>
      <c r="T290" s="240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241" t="s">
        <v>169</v>
      </c>
      <c r="AT290" s="241" t="s">
        <v>165</v>
      </c>
      <c r="AU290" s="241" t="s">
        <v>91</v>
      </c>
      <c r="AY290" s="18" t="s">
        <v>163</v>
      </c>
      <c r="BE290" s="116">
        <f>IF(N290="základní",J290,0)</f>
        <v>0</v>
      </c>
      <c r="BF290" s="116">
        <f>IF(N290="snížená",J290,0)</f>
        <v>0</v>
      </c>
      <c r="BG290" s="116">
        <f>IF(N290="zákl. přenesená",J290,0)</f>
        <v>0</v>
      </c>
      <c r="BH290" s="116">
        <f>IF(N290="sníž. přenesená",J290,0)</f>
        <v>0</v>
      </c>
      <c r="BI290" s="116">
        <f>IF(N290="nulová",J290,0)</f>
        <v>0</v>
      </c>
      <c r="BJ290" s="18" t="s">
        <v>36</v>
      </c>
      <c r="BK290" s="116">
        <f>ROUND(I290*H290,2)</f>
        <v>0</v>
      </c>
      <c r="BL290" s="18" t="s">
        <v>169</v>
      </c>
      <c r="BM290" s="241" t="s">
        <v>364</v>
      </c>
    </row>
    <row r="291" spans="1:65" s="13" customFormat="1" ht="20.399999999999999">
      <c r="B291" s="242"/>
      <c r="C291" s="243"/>
      <c r="D291" s="244" t="s">
        <v>171</v>
      </c>
      <c r="E291" s="245" t="s">
        <v>1</v>
      </c>
      <c r="F291" s="246" t="s">
        <v>360</v>
      </c>
      <c r="G291" s="243"/>
      <c r="H291" s="247">
        <v>4.4000000000000004</v>
      </c>
      <c r="I291" s="248"/>
      <c r="J291" s="243"/>
      <c r="K291" s="243"/>
      <c r="L291" s="249"/>
      <c r="M291" s="250"/>
      <c r="N291" s="251"/>
      <c r="O291" s="251"/>
      <c r="P291" s="251"/>
      <c r="Q291" s="251"/>
      <c r="R291" s="251"/>
      <c r="S291" s="251"/>
      <c r="T291" s="252"/>
      <c r="AT291" s="253" t="s">
        <v>171</v>
      </c>
      <c r="AU291" s="253" t="s">
        <v>91</v>
      </c>
      <c r="AV291" s="13" t="s">
        <v>91</v>
      </c>
      <c r="AW291" s="13" t="s">
        <v>35</v>
      </c>
      <c r="AX291" s="13" t="s">
        <v>82</v>
      </c>
      <c r="AY291" s="253" t="s">
        <v>163</v>
      </c>
    </row>
    <row r="292" spans="1:65" s="14" customFormat="1">
      <c r="B292" s="254"/>
      <c r="C292" s="255"/>
      <c r="D292" s="244" t="s">
        <v>171</v>
      </c>
      <c r="E292" s="256" t="s">
        <v>1</v>
      </c>
      <c r="F292" s="257" t="s">
        <v>173</v>
      </c>
      <c r="G292" s="255"/>
      <c r="H292" s="258">
        <v>4.4000000000000004</v>
      </c>
      <c r="I292" s="259"/>
      <c r="J292" s="255"/>
      <c r="K292" s="255"/>
      <c r="L292" s="260"/>
      <c r="M292" s="261"/>
      <c r="N292" s="262"/>
      <c r="O292" s="262"/>
      <c r="P292" s="262"/>
      <c r="Q292" s="262"/>
      <c r="R292" s="262"/>
      <c r="S292" s="262"/>
      <c r="T292" s="263"/>
      <c r="AT292" s="264" t="s">
        <v>171</v>
      </c>
      <c r="AU292" s="264" t="s">
        <v>91</v>
      </c>
      <c r="AV292" s="14" t="s">
        <v>169</v>
      </c>
      <c r="AW292" s="14" t="s">
        <v>35</v>
      </c>
      <c r="AX292" s="14" t="s">
        <v>36</v>
      </c>
      <c r="AY292" s="264" t="s">
        <v>163</v>
      </c>
    </row>
    <row r="293" spans="1:65" s="2" customFormat="1" ht="16.5" customHeight="1">
      <c r="A293" s="36"/>
      <c r="B293" s="37"/>
      <c r="C293" s="229" t="s">
        <v>365</v>
      </c>
      <c r="D293" s="229" t="s">
        <v>165</v>
      </c>
      <c r="E293" s="230" t="s">
        <v>366</v>
      </c>
      <c r="F293" s="231" t="s">
        <v>367</v>
      </c>
      <c r="G293" s="232" t="s">
        <v>204</v>
      </c>
      <c r="H293" s="233">
        <v>0.55300000000000005</v>
      </c>
      <c r="I293" s="234"/>
      <c r="J293" s="235">
        <f>ROUND(I293*H293,2)</f>
        <v>0</v>
      </c>
      <c r="K293" s="236"/>
      <c r="L293" s="39"/>
      <c r="M293" s="237" t="s">
        <v>1</v>
      </c>
      <c r="N293" s="238" t="s">
        <v>47</v>
      </c>
      <c r="O293" s="73"/>
      <c r="P293" s="239">
        <f>O293*H293</f>
        <v>0</v>
      </c>
      <c r="Q293" s="239">
        <v>1.06277</v>
      </c>
      <c r="R293" s="239">
        <f>Q293*H293</f>
        <v>0.58771181000000006</v>
      </c>
      <c r="S293" s="239">
        <v>0</v>
      </c>
      <c r="T293" s="240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241" t="s">
        <v>169</v>
      </c>
      <c r="AT293" s="241" t="s">
        <v>165</v>
      </c>
      <c r="AU293" s="241" t="s">
        <v>91</v>
      </c>
      <c r="AY293" s="18" t="s">
        <v>163</v>
      </c>
      <c r="BE293" s="116">
        <f>IF(N293="základní",J293,0)</f>
        <v>0</v>
      </c>
      <c r="BF293" s="116">
        <f>IF(N293="snížená",J293,0)</f>
        <v>0</v>
      </c>
      <c r="BG293" s="116">
        <f>IF(N293="zákl. přenesená",J293,0)</f>
        <v>0</v>
      </c>
      <c r="BH293" s="116">
        <f>IF(N293="sníž. přenesená",J293,0)</f>
        <v>0</v>
      </c>
      <c r="BI293" s="116">
        <f>IF(N293="nulová",J293,0)</f>
        <v>0</v>
      </c>
      <c r="BJ293" s="18" t="s">
        <v>36</v>
      </c>
      <c r="BK293" s="116">
        <f>ROUND(I293*H293,2)</f>
        <v>0</v>
      </c>
      <c r="BL293" s="18" t="s">
        <v>169</v>
      </c>
      <c r="BM293" s="241" t="s">
        <v>368</v>
      </c>
    </row>
    <row r="294" spans="1:65" s="13" customFormat="1" ht="20.399999999999999">
      <c r="B294" s="242"/>
      <c r="C294" s="243"/>
      <c r="D294" s="244" t="s">
        <v>171</v>
      </c>
      <c r="E294" s="245" t="s">
        <v>1</v>
      </c>
      <c r="F294" s="246" t="s">
        <v>369</v>
      </c>
      <c r="G294" s="243"/>
      <c r="H294" s="247">
        <v>0.503</v>
      </c>
      <c r="I294" s="248"/>
      <c r="J294" s="243"/>
      <c r="K294" s="243"/>
      <c r="L294" s="249"/>
      <c r="M294" s="250"/>
      <c r="N294" s="251"/>
      <c r="O294" s="251"/>
      <c r="P294" s="251"/>
      <c r="Q294" s="251"/>
      <c r="R294" s="251"/>
      <c r="S294" s="251"/>
      <c r="T294" s="252"/>
      <c r="AT294" s="253" t="s">
        <v>171</v>
      </c>
      <c r="AU294" s="253" t="s">
        <v>91</v>
      </c>
      <c r="AV294" s="13" t="s">
        <v>91</v>
      </c>
      <c r="AW294" s="13" t="s">
        <v>35</v>
      </c>
      <c r="AX294" s="13" t="s">
        <v>82</v>
      </c>
      <c r="AY294" s="253" t="s">
        <v>163</v>
      </c>
    </row>
    <row r="295" spans="1:65" s="14" customFormat="1">
      <c r="B295" s="254"/>
      <c r="C295" s="255"/>
      <c r="D295" s="244" t="s">
        <v>171</v>
      </c>
      <c r="E295" s="256" t="s">
        <v>1</v>
      </c>
      <c r="F295" s="257" t="s">
        <v>173</v>
      </c>
      <c r="G295" s="255"/>
      <c r="H295" s="258">
        <v>0.503</v>
      </c>
      <c r="I295" s="259"/>
      <c r="J295" s="255"/>
      <c r="K295" s="255"/>
      <c r="L295" s="260"/>
      <c r="M295" s="261"/>
      <c r="N295" s="262"/>
      <c r="O295" s="262"/>
      <c r="P295" s="262"/>
      <c r="Q295" s="262"/>
      <c r="R295" s="262"/>
      <c r="S295" s="262"/>
      <c r="T295" s="263"/>
      <c r="AT295" s="264" t="s">
        <v>171</v>
      </c>
      <c r="AU295" s="264" t="s">
        <v>91</v>
      </c>
      <c r="AV295" s="14" t="s">
        <v>169</v>
      </c>
      <c r="AW295" s="14" t="s">
        <v>35</v>
      </c>
      <c r="AX295" s="14" t="s">
        <v>36</v>
      </c>
      <c r="AY295" s="264" t="s">
        <v>163</v>
      </c>
    </row>
    <row r="296" spans="1:65" s="13" customFormat="1">
      <c r="B296" s="242"/>
      <c r="C296" s="243"/>
      <c r="D296" s="244" t="s">
        <v>171</v>
      </c>
      <c r="E296" s="243"/>
      <c r="F296" s="246" t="s">
        <v>370</v>
      </c>
      <c r="G296" s="243"/>
      <c r="H296" s="247">
        <v>0.55300000000000005</v>
      </c>
      <c r="I296" s="248"/>
      <c r="J296" s="243"/>
      <c r="K296" s="243"/>
      <c r="L296" s="249"/>
      <c r="M296" s="250"/>
      <c r="N296" s="251"/>
      <c r="O296" s="251"/>
      <c r="P296" s="251"/>
      <c r="Q296" s="251"/>
      <c r="R296" s="251"/>
      <c r="S296" s="251"/>
      <c r="T296" s="252"/>
      <c r="AT296" s="253" t="s">
        <v>171</v>
      </c>
      <c r="AU296" s="253" t="s">
        <v>91</v>
      </c>
      <c r="AV296" s="13" t="s">
        <v>91</v>
      </c>
      <c r="AW296" s="13" t="s">
        <v>4</v>
      </c>
      <c r="AX296" s="13" t="s">
        <v>36</v>
      </c>
      <c r="AY296" s="253" t="s">
        <v>163</v>
      </c>
    </row>
    <row r="297" spans="1:65" s="2" customFormat="1" ht="21.75" customHeight="1">
      <c r="A297" s="36"/>
      <c r="B297" s="37"/>
      <c r="C297" s="229" t="s">
        <v>371</v>
      </c>
      <c r="D297" s="229" t="s">
        <v>165</v>
      </c>
      <c r="E297" s="230" t="s">
        <v>372</v>
      </c>
      <c r="F297" s="231" t="s">
        <v>373</v>
      </c>
      <c r="G297" s="232" t="s">
        <v>226</v>
      </c>
      <c r="H297" s="233">
        <v>85.2</v>
      </c>
      <c r="I297" s="234"/>
      <c r="J297" s="235">
        <f>ROUND(I297*H297,2)</f>
        <v>0</v>
      </c>
      <c r="K297" s="236"/>
      <c r="L297" s="39"/>
      <c r="M297" s="237" t="s">
        <v>1</v>
      </c>
      <c r="N297" s="238" t="s">
        <v>47</v>
      </c>
      <c r="O297" s="73"/>
      <c r="P297" s="239">
        <f>O297*H297</f>
        <v>0</v>
      </c>
      <c r="Q297" s="239">
        <v>2.0400000000000001E-2</v>
      </c>
      <c r="R297" s="239">
        <f>Q297*H297</f>
        <v>1.7380800000000003</v>
      </c>
      <c r="S297" s="239">
        <v>0</v>
      </c>
      <c r="T297" s="240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241" t="s">
        <v>169</v>
      </c>
      <c r="AT297" s="241" t="s">
        <v>165</v>
      </c>
      <c r="AU297" s="241" t="s">
        <v>91</v>
      </c>
      <c r="AY297" s="18" t="s">
        <v>163</v>
      </c>
      <c r="BE297" s="116">
        <f>IF(N297="základní",J297,0)</f>
        <v>0</v>
      </c>
      <c r="BF297" s="116">
        <f>IF(N297="snížená",J297,0)</f>
        <v>0</v>
      </c>
      <c r="BG297" s="116">
        <f>IF(N297="zákl. přenesená",J297,0)</f>
        <v>0</v>
      </c>
      <c r="BH297" s="116">
        <f>IF(N297="sníž. přenesená",J297,0)</f>
        <v>0</v>
      </c>
      <c r="BI297" s="116">
        <f>IF(N297="nulová",J297,0)</f>
        <v>0</v>
      </c>
      <c r="BJ297" s="18" t="s">
        <v>36</v>
      </c>
      <c r="BK297" s="116">
        <f>ROUND(I297*H297,2)</f>
        <v>0</v>
      </c>
      <c r="BL297" s="18" t="s">
        <v>169</v>
      </c>
      <c r="BM297" s="241" t="s">
        <v>374</v>
      </c>
    </row>
    <row r="298" spans="1:65" s="13" customFormat="1">
      <c r="B298" s="242"/>
      <c r="C298" s="243"/>
      <c r="D298" s="244" t="s">
        <v>171</v>
      </c>
      <c r="E298" s="245" t="s">
        <v>1</v>
      </c>
      <c r="F298" s="246" t="s">
        <v>375</v>
      </c>
      <c r="G298" s="243"/>
      <c r="H298" s="247">
        <v>85.2</v>
      </c>
      <c r="I298" s="248"/>
      <c r="J298" s="243"/>
      <c r="K298" s="243"/>
      <c r="L298" s="249"/>
      <c r="M298" s="250"/>
      <c r="N298" s="251"/>
      <c r="O298" s="251"/>
      <c r="P298" s="251"/>
      <c r="Q298" s="251"/>
      <c r="R298" s="251"/>
      <c r="S298" s="251"/>
      <c r="T298" s="252"/>
      <c r="AT298" s="253" t="s">
        <v>171</v>
      </c>
      <c r="AU298" s="253" t="s">
        <v>91</v>
      </c>
      <c r="AV298" s="13" t="s">
        <v>91</v>
      </c>
      <c r="AW298" s="13" t="s">
        <v>35</v>
      </c>
      <c r="AX298" s="13" t="s">
        <v>82</v>
      </c>
      <c r="AY298" s="253" t="s">
        <v>163</v>
      </c>
    </row>
    <row r="299" spans="1:65" s="14" customFormat="1">
      <c r="B299" s="254"/>
      <c r="C299" s="255"/>
      <c r="D299" s="244" t="s">
        <v>171</v>
      </c>
      <c r="E299" s="256" t="s">
        <v>1</v>
      </c>
      <c r="F299" s="257" t="s">
        <v>173</v>
      </c>
      <c r="G299" s="255"/>
      <c r="H299" s="258">
        <v>85.2</v>
      </c>
      <c r="I299" s="259"/>
      <c r="J299" s="255"/>
      <c r="K299" s="255"/>
      <c r="L299" s="260"/>
      <c r="M299" s="261"/>
      <c r="N299" s="262"/>
      <c r="O299" s="262"/>
      <c r="P299" s="262"/>
      <c r="Q299" s="262"/>
      <c r="R299" s="262"/>
      <c r="S299" s="262"/>
      <c r="T299" s="263"/>
      <c r="AT299" s="264" t="s">
        <v>171</v>
      </c>
      <c r="AU299" s="264" t="s">
        <v>91</v>
      </c>
      <c r="AV299" s="14" t="s">
        <v>169</v>
      </c>
      <c r="AW299" s="14" t="s">
        <v>35</v>
      </c>
      <c r="AX299" s="14" t="s">
        <v>36</v>
      </c>
      <c r="AY299" s="264" t="s">
        <v>163</v>
      </c>
    </row>
    <row r="300" spans="1:65" s="2" customFormat="1" ht="16.5" customHeight="1">
      <c r="A300" s="36"/>
      <c r="B300" s="37"/>
      <c r="C300" s="229" t="s">
        <v>376</v>
      </c>
      <c r="D300" s="229" t="s">
        <v>165</v>
      </c>
      <c r="E300" s="230" t="s">
        <v>377</v>
      </c>
      <c r="F300" s="231" t="s">
        <v>270</v>
      </c>
      <c r="G300" s="232" t="s">
        <v>168</v>
      </c>
      <c r="H300" s="233">
        <v>7.4470000000000001</v>
      </c>
      <c r="I300" s="234"/>
      <c r="J300" s="235">
        <f>ROUND(I300*H300,2)</f>
        <v>0</v>
      </c>
      <c r="K300" s="236"/>
      <c r="L300" s="39"/>
      <c r="M300" s="237" t="s">
        <v>1</v>
      </c>
      <c r="N300" s="238" t="s">
        <v>47</v>
      </c>
      <c r="O300" s="73"/>
      <c r="P300" s="239">
        <f>O300*H300</f>
        <v>0</v>
      </c>
      <c r="Q300" s="239">
        <v>0</v>
      </c>
      <c r="R300" s="239">
        <f>Q300*H300</f>
        <v>0</v>
      </c>
      <c r="S300" s="239">
        <v>0</v>
      </c>
      <c r="T300" s="240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241" t="s">
        <v>169</v>
      </c>
      <c r="AT300" s="241" t="s">
        <v>165</v>
      </c>
      <c r="AU300" s="241" t="s">
        <v>91</v>
      </c>
      <c r="AY300" s="18" t="s">
        <v>163</v>
      </c>
      <c r="BE300" s="116">
        <f>IF(N300="základní",J300,0)</f>
        <v>0</v>
      </c>
      <c r="BF300" s="116">
        <f>IF(N300="snížená",J300,0)</f>
        <v>0</v>
      </c>
      <c r="BG300" s="116">
        <f>IF(N300="zákl. přenesená",J300,0)</f>
        <v>0</v>
      </c>
      <c r="BH300" s="116">
        <f>IF(N300="sníž. přenesená",J300,0)</f>
        <v>0</v>
      </c>
      <c r="BI300" s="116">
        <f>IF(N300="nulová",J300,0)</f>
        <v>0</v>
      </c>
      <c r="BJ300" s="18" t="s">
        <v>36</v>
      </c>
      <c r="BK300" s="116">
        <f>ROUND(I300*H300,2)</f>
        <v>0</v>
      </c>
      <c r="BL300" s="18" t="s">
        <v>169</v>
      </c>
      <c r="BM300" s="241" t="s">
        <v>378</v>
      </c>
    </row>
    <row r="301" spans="1:65" s="13" customFormat="1">
      <c r="B301" s="242"/>
      <c r="C301" s="243"/>
      <c r="D301" s="244" t="s">
        <v>171</v>
      </c>
      <c r="E301" s="245" t="s">
        <v>1</v>
      </c>
      <c r="F301" s="246" t="s">
        <v>341</v>
      </c>
      <c r="G301" s="243"/>
      <c r="H301" s="247">
        <v>6.77</v>
      </c>
      <c r="I301" s="248"/>
      <c r="J301" s="243"/>
      <c r="K301" s="243"/>
      <c r="L301" s="249"/>
      <c r="M301" s="250"/>
      <c r="N301" s="251"/>
      <c r="O301" s="251"/>
      <c r="P301" s="251"/>
      <c r="Q301" s="251"/>
      <c r="R301" s="251"/>
      <c r="S301" s="251"/>
      <c r="T301" s="252"/>
      <c r="AT301" s="253" t="s">
        <v>171</v>
      </c>
      <c r="AU301" s="253" t="s">
        <v>91</v>
      </c>
      <c r="AV301" s="13" t="s">
        <v>91</v>
      </c>
      <c r="AW301" s="13" t="s">
        <v>35</v>
      </c>
      <c r="AX301" s="13" t="s">
        <v>82</v>
      </c>
      <c r="AY301" s="253" t="s">
        <v>163</v>
      </c>
    </row>
    <row r="302" spans="1:65" s="14" customFormat="1">
      <c r="B302" s="254"/>
      <c r="C302" s="255"/>
      <c r="D302" s="244" t="s">
        <v>171</v>
      </c>
      <c r="E302" s="256" t="s">
        <v>1</v>
      </c>
      <c r="F302" s="257" t="s">
        <v>173</v>
      </c>
      <c r="G302" s="255"/>
      <c r="H302" s="258">
        <v>6.77</v>
      </c>
      <c r="I302" s="259"/>
      <c r="J302" s="255"/>
      <c r="K302" s="255"/>
      <c r="L302" s="260"/>
      <c r="M302" s="261"/>
      <c r="N302" s="262"/>
      <c r="O302" s="262"/>
      <c r="P302" s="262"/>
      <c r="Q302" s="262"/>
      <c r="R302" s="262"/>
      <c r="S302" s="262"/>
      <c r="T302" s="263"/>
      <c r="AT302" s="264" t="s">
        <v>171</v>
      </c>
      <c r="AU302" s="264" t="s">
        <v>91</v>
      </c>
      <c r="AV302" s="14" t="s">
        <v>169</v>
      </c>
      <c r="AW302" s="14" t="s">
        <v>35</v>
      </c>
      <c r="AX302" s="14" t="s">
        <v>36</v>
      </c>
      <c r="AY302" s="264" t="s">
        <v>163</v>
      </c>
    </row>
    <row r="303" spans="1:65" s="13" customFormat="1">
      <c r="B303" s="242"/>
      <c r="C303" s="243"/>
      <c r="D303" s="244" t="s">
        <v>171</v>
      </c>
      <c r="E303" s="243"/>
      <c r="F303" s="246" t="s">
        <v>342</v>
      </c>
      <c r="G303" s="243"/>
      <c r="H303" s="247">
        <v>7.4470000000000001</v>
      </c>
      <c r="I303" s="248"/>
      <c r="J303" s="243"/>
      <c r="K303" s="243"/>
      <c r="L303" s="249"/>
      <c r="M303" s="250"/>
      <c r="N303" s="251"/>
      <c r="O303" s="251"/>
      <c r="P303" s="251"/>
      <c r="Q303" s="251"/>
      <c r="R303" s="251"/>
      <c r="S303" s="251"/>
      <c r="T303" s="252"/>
      <c r="AT303" s="253" t="s">
        <v>171</v>
      </c>
      <c r="AU303" s="253" t="s">
        <v>91</v>
      </c>
      <c r="AV303" s="13" t="s">
        <v>91</v>
      </c>
      <c r="AW303" s="13" t="s">
        <v>4</v>
      </c>
      <c r="AX303" s="13" t="s">
        <v>36</v>
      </c>
      <c r="AY303" s="253" t="s">
        <v>163</v>
      </c>
    </row>
    <row r="304" spans="1:65" s="2" customFormat="1" ht="16.5" customHeight="1">
      <c r="A304" s="36"/>
      <c r="B304" s="37"/>
      <c r="C304" s="229" t="s">
        <v>379</v>
      </c>
      <c r="D304" s="229" t="s">
        <v>165</v>
      </c>
      <c r="E304" s="230" t="s">
        <v>380</v>
      </c>
      <c r="F304" s="231" t="s">
        <v>381</v>
      </c>
      <c r="G304" s="232" t="s">
        <v>382</v>
      </c>
      <c r="H304" s="233">
        <v>79.05</v>
      </c>
      <c r="I304" s="234"/>
      <c r="J304" s="235">
        <f>ROUND(I304*H304,2)</f>
        <v>0</v>
      </c>
      <c r="K304" s="236"/>
      <c r="L304" s="39"/>
      <c r="M304" s="237" t="s">
        <v>1</v>
      </c>
      <c r="N304" s="238" t="s">
        <v>47</v>
      </c>
      <c r="O304" s="73"/>
      <c r="P304" s="239">
        <f>O304*H304</f>
        <v>0</v>
      </c>
      <c r="Q304" s="239">
        <v>0</v>
      </c>
      <c r="R304" s="239">
        <f>Q304*H304</f>
        <v>0</v>
      </c>
      <c r="S304" s="239">
        <v>0</v>
      </c>
      <c r="T304" s="240">
        <f>S304*H304</f>
        <v>0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R304" s="241" t="s">
        <v>169</v>
      </c>
      <c r="AT304" s="241" t="s">
        <v>165</v>
      </c>
      <c r="AU304" s="241" t="s">
        <v>91</v>
      </c>
      <c r="AY304" s="18" t="s">
        <v>163</v>
      </c>
      <c r="BE304" s="116">
        <f>IF(N304="základní",J304,0)</f>
        <v>0</v>
      </c>
      <c r="BF304" s="116">
        <f>IF(N304="snížená",J304,0)</f>
        <v>0</v>
      </c>
      <c r="BG304" s="116">
        <f>IF(N304="zákl. přenesená",J304,0)</f>
        <v>0</v>
      </c>
      <c r="BH304" s="116">
        <f>IF(N304="sníž. přenesená",J304,0)</f>
        <v>0</v>
      </c>
      <c r="BI304" s="116">
        <f>IF(N304="nulová",J304,0)</f>
        <v>0</v>
      </c>
      <c r="BJ304" s="18" t="s">
        <v>36</v>
      </c>
      <c r="BK304" s="116">
        <f>ROUND(I304*H304,2)</f>
        <v>0</v>
      </c>
      <c r="BL304" s="18" t="s">
        <v>169</v>
      </c>
      <c r="BM304" s="241" t="s">
        <v>383</v>
      </c>
    </row>
    <row r="305" spans="1:65" s="13" customFormat="1">
      <c r="B305" s="242"/>
      <c r="C305" s="243"/>
      <c r="D305" s="244" t="s">
        <v>171</v>
      </c>
      <c r="E305" s="245" t="s">
        <v>1</v>
      </c>
      <c r="F305" s="246" t="s">
        <v>384</v>
      </c>
      <c r="G305" s="243"/>
      <c r="H305" s="247">
        <v>79.05</v>
      </c>
      <c r="I305" s="248"/>
      <c r="J305" s="243"/>
      <c r="K305" s="243"/>
      <c r="L305" s="249"/>
      <c r="M305" s="250"/>
      <c r="N305" s="251"/>
      <c r="O305" s="251"/>
      <c r="P305" s="251"/>
      <c r="Q305" s="251"/>
      <c r="R305" s="251"/>
      <c r="S305" s="251"/>
      <c r="T305" s="252"/>
      <c r="AT305" s="253" t="s">
        <v>171</v>
      </c>
      <c r="AU305" s="253" t="s">
        <v>91</v>
      </c>
      <c r="AV305" s="13" t="s">
        <v>91</v>
      </c>
      <c r="AW305" s="13" t="s">
        <v>35</v>
      </c>
      <c r="AX305" s="13" t="s">
        <v>82</v>
      </c>
      <c r="AY305" s="253" t="s">
        <v>163</v>
      </c>
    </row>
    <row r="306" spans="1:65" s="14" customFormat="1">
      <c r="B306" s="254"/>
      <c r="C306" s="255"/>
      <c r="D306" s="244" t="s">
        <v>171</v>
      </c>
      <c r="E306" s="256" t="s">
        <v>1</v>
      </c>
      <c r="F306" s="257" t="s">
        <v>173</v>
      </c>
      <c r="G306" s="255"/>
      <c r="H306" s="258">
        <v>79.05</v>
      </c>
      <c r="I306" s="259"/>
      <c r="J306" s="255"/>
      <c r="K306" s="255"/>
      <c r="L306" s="260"/>
      <c r="M306" s="261"/>
      <c r="N306" s="262"/>
      <c r="O306" s="262"/>
      <c r="P306" s="262"/>
      <c r="Q306" s="262"/>
      <c r="R306" s="262"/>
      <c r="S306" s="262"/>
      <c r="T306" s="263"/>
      <c r="AT306" s="264" t="s">
        <v>171</v>
      </c>
      <c r="AU306" s="264" t="s">
        <v>91</v>
      </c>
      <c r="AV306" s="14" t="s">
        <v>169</v>
      </c>
      <c r="AW306" s="14" t="s">
        <v>35</v>
      </c>
      <c r="AX306" s="14" t="s">
        <v>36</v>
      </c>
      <c r="AY306" s="264" t="s">
        <v>163</v>
      </c>
    </row>
    <row r="307" spans="1:65" s="2" customFormat="1" ht="16.5" customHeight="1">
      <c r="A307" s="36"/>
      <c r="B307" s="37"/>
      <c r="C307" s="229" t="s">
        <v>385</v>
      </c>
      <c r="D307" s="229" t="s">
        <v>165</v>
      </c>
      <c r="E307" s="230" t="s">
        <v>386</v>
      </c>
      <c r="F307" s="231" t="s">
        <v>387</v>
      </c>
      <c r="G307" s="232" t="s">
        <v>382</v>
      </c>
      <c r="H307" s="233">
        <v>79.05</v>
      </c>
      <c r="I307" s="234"/>
      <c r="J307" s="235">
        <f>ROUND(I307*H307,2)</f>
        <v>0</v>
      </c>
      <c r="K307" s="236"/>
      <c r="L307" s="39"/>
      <c r="M307" s="237" t="s">
        <v>1</v>
      </c>
      <c r="N307" s="238" t="s">
        <v>47</v>
      </c>
      <c r="O307" s="73"/>
      <c r="P307" s="239">
        <f>O307*H307</f>
        <v>0</v>
      </c>
      <c r="Q307" s="239">
        <v>0</v>
      </c>
      <c r="R307" s="239">
        <f>Q307*H307</f>
        <v>0</v>
      </c>
      <c r="S307" s="239">
        <v>0</v>
      </c>
      <c r="T307" s="240">
        <f>S307*H307</f>
        <v>0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R307" s="241" t="s">
        <v>169</v>
      </c>
      <c r="AT307" s="241" t="s">
        <v>165</v>
      </c>
      <c r="AU307" s="241" t="s">
        <v>91</v>
      </c>
      <c r="AY307" s="18" t="s">
        <v>163</v>
      </c>
      <c r="BE307" s="116">
        <f>IF(N307="základní",J307,0)</f>
        <v>0</v>
      </c>
      <c r="BF307" s="116">
        <f>IF(N307="snížená",J307,0)</f>
        <v>0</v>
      </c>
      <c r="BG307" s="116">
        <f>IF(N307="zákl. přenesená",J307,0)</f>
        <v>0</v>
      </c>
      <c r="BH307" s="116">
        <f>IF(N307="sníž. přenesená",J307,0)</f>
        <v>0</v>
      </c>
      <c r="BI307" s="116">
        <f>IF(N307="nulová",J307,0)</f>
        <v>0</v>
      </c>
      <c r="BJ307" s="18" t="s">
        <v>36</v>
      </c>
      <c r="BK307" s="116">
        <f>ROUND(I307*H307,2)</f>
        <v>0</v>
      </c>
      <c r="BL307" s="18" t="s">
        <v>169</v>
      </c>
      <c r="BM307" s="241" t="s">
        <v>388</v>
      </c>
    </row>
    <row r="308" spans="1:65" s="13" customFormat="1">
      <c r="B308" s="242"/>
      <c r="C308" s="243"/>
      <c r="D308" s="244" t="s">
        <v>171</v>
      </c>
      <c r="E308" s="245" t="s">
        <v>1</v>
      </c>
      <c r="F308" s="246" t="s">
        <v>384</v>
      </c>
      <c r="G308" s="243"/>
      <c r="H308" s="247">
        <v>79.05</v>
      </c>
      <c r="I308" s="248"/>
      <c r="J308" s="243"/>
      <c r="K308" s="243"/>
      <c r="L308" s="249"/>
      <c r="M308" s="250"/>
      <c r="N308" s="251"/>
      <c r="O308" s="251"/>
      <c r="P308" s="251"/>
      <c r="Q308" s="251"/>
      <c r="R308" s="251"/>
      <c r="S308" s="251"/>
      <c r="T308" s="252"/>
      <c r="AT308" s="253" t="s">
        <v>171</v>
      </c>
      <c r="AU308" s="253" t="s">
        <v>91</v>
      </c>
      <c r="AV308" s="13" t="s">
        <v>91</v>
      </c>
      <c r="AW308" s="13" t="s">
        <v>35</v>
      </c>
      <c r="AX308" s="13" t="s">
        <v>82</v>
      </c>
      <c r="AY308" s="253" t="s">
        <v>163</v>
      </c>
    </row>
    <row r="309" spans="1:65" s="14" customFormat="1">
      <c r="B309" s="254"/>
      <c r="C309" s="255"/>
      <c r="D309" s="244" t="s">
        <v>171</v>
      </c>
      <c r="E309" s="256" t="s">
        <v>1</v>
      </c>
      <c r="F309" s="257" t="s">
        <v>173</v>
      </c>
      <c r="G309" s="255"/>
      <c r="H309" s="258">
        <v>79.05</v>
      </c>
      <c r="I309" s="259"/>
      <c r="J309" s="255"/>
      <c r="K309" s="255"/>
      <c r="L309" s="260"/>
      <c r="M309" s="261"/>
      <c r="N309" s="262"/>
      <c r="O309" s="262"/>
      <c r="P309" s="262"/>
      <c r="Q309" s="262"/>
      <c r="R309" s="262"/>
      <c r="S309" s="262"/>
      <c r="T309" s="263"/>
      <c r="AT309" s="264" t="s">
        <v>171</v>
      </c>
      <c r="AU309" s="264" t="s">
        <v>91</v>
      </c>
      <c r="AV309" s="14" t="s">
        <v>169</v>
      </c>
      <c r="AW309" s="14" t="s">
        <v>35</v>
      </c>
      <c r="AX309" s="14" t="s">
        <v>36</v>
      </c>
      <c r="AY309" s="264" t="s">
        <v>163</v>
      </c>
    </row>
    <row r="310" spans="1:65" s="12" customFormat="1" ht="22.95" customHeight="1">
      <c r="B310" s="214"/>
      <c r="C310" s="215"/>
      <c r="D310" s="216" t="s">
        <v>81</v>
      </c>
      <c r="E310" s="227" t="s">
        <v>201</v>
      </c>
      <c r="F310" s="227" t="s">
        <v>389</v>
      </c>
      <c r="G310" s="215"/>
      <c r="H310" s="215"/>
      <c r="I310" s="218"/>
      <c r="J310" s="228">
        <f>BK310</f>
        <v>0</v>
      </c>
      <c r="K310" s="215"/>
      <c r="L310" s="219"/>
      <c r="M310" s="220"/>
      <c r="N310" s="221"/>
      <c r="O310" s="221"/>
      <c r="P310" s="222">
        <f>SUM(P311:P346)</f>
        <v>0</v>
      </c>
      <c r="Q310" s="221"/>
      <c r="R310" s="222">
        <f>SUM(R311:R346)</f>
        <v>2.1575000000000004E-2</v>
      </c>
      <c r="S310" s="221"/>
      <c r="T310" s="223">
        <f>SUM(T311:T346)</f>
        <v>24.640117</v>
      </c>
      <c r="AR310" s="224" t="s">
        <v>36</v>
      </c>
      <c r="AT310" s="225" t="s">
        <v>81</v>
      </c>
      <c r="AU310" s="225" t="s">
        <v>36</v>
      </c>
      <c r="AY310" s="224" t="s">
        <v>163</v>
      </c>
      <c r="BK310" s="226">
        <f>SUM(BK311:BK346)</f>
        <v>0</v>
      </c>
    </row>
    <row r="311" spans="1:65" s="2" customFormat="1" ht="21.75" customHeight="1">
      <c r="A311" s="36"/>
      <c r="B311" s="37"/>
      <c r="C311" s="229" t="s">
        <v>390</v>
      </c>
      <c r="D311" s="229" t="s">
        <v>165</v>
      </c>
      <c r="E311" s="230" t="s">
        <v>391</v>
      </c>
      <c r="F311" s="231" t="s">
        <v>392</v>
      </c>
      <c r="G311" s="232" t="s">
        <v>393</v>
      </c>
      <c r="H311" s="233">
        <v>24</v>
      </c>
      <c r="I311" s="234"/>
      <c r="J311" s="235">
        <f>ROUND(I311*H311,2)</f>
        <v>0</v>
      </c>
      <c r="K311" s="236"/>
      <c r="L311" s="39"/>
      <c r="M311" s="237" t="s">
        <v>1</v>
      </c>
      <c r="N311" s="238" t="s">
        <v>47</v>
      </c>
      <c r="O311" s="73"/>
      <c r="P311" s="239">
        <f>O311*H311</f>
        <v>0</v>
      </c>
      <c r="Q311" s="239">
        <v>0</v>
      </c>
      <c r="R311" s="239">
        <f>Q311*H311</f>
        <v>0</v>
      </c>
      <c r="S311" s="239">
        <v>0</v>
      </c>
      <c r="T311" s="240">
        <f>S311*H311</f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241" t="s">
        <v>169</v>
      </c>
      <c r="AT311" s="241" t="s">
        <v>165</v>
      </c>
      <c r="AU311" s="241" t="s">
        <v>91</v>
      </c>
      <c r="AY311" s="18" t="s">
        <v>163</v>
      </c>
      <c r="BE311" s="116">
        <f>IF(N311="základní",J311,0)</f>
        <v>0</v>
      </c>
      <c r="BF311" s="116">
        <f>IF(N311="snížená",J311,0)</f>
        <v>0</v>
      </c>
      <c r="BG311" s="116">
        <f>IF(N311="zákl. přenesená",J311,0)</f>
        <v>0</v>
      </c>
      <c r="BH311" s="116">
        <f>IF(N311="sníž. přenesená",J311,0)</f>
        <v>0</v>
      </c>
      <c r="BI311" s="116">
        <f>IF(N311="nulová",J311,0)</f>
        <v>0</v>
      </c>
      <c r="BJ311" s="18" t="s">
        <v>36</v>
      </c>
      <c r="BK311" s="116">
        <f>ROUND(I311*H311,2)</f>
        <v>0</v>
      </c>
      <c r="BL311" s="18" t="s">
        <v>169</v>
      </c>
      <c r="BM311" s="241" t="s">
        <v>394</v>
      </c>
    </row>
    <row r="312" spans="1:65" s="13" customFormat="1">
      <c r="B312" s="242"/>
      <c r="C312" s="243"/>
      <c r="D312" s="244" t="s">
        <v>171</v>
      </c>
      <c r="E312" s="245" t="s">
        <v>1</v>
      </c>
      <c r="F312" s="246" t="s">
        <v>284</v>
      </c>
      <c r="G312" s="243"/>
      <c r="H312" s="247">
        <v>24</v>
      </c>
      <c r="I312" s="248"/>
      <c r="J312" s="243"/>
      <c r="K312" s="243"/>
      <c r="L312" s="249"/>
      <c r="M312" s="250"/>
      <c r="N312" s="251"/>
      <c r="O312" s="251"/>
      <c r="P312" s="251"/>
      <c r="Q312" s="251"/>
      <c r="R312" s="251"/>
      <c r="S312" s="251"/>
      <c r="T312" s="252"/>
      <c r="AT312" s="253" t="s">
        <v>171</v>
      </c>
      <c r="AU312" s="253" t="s">
        <v>91</v>
      </c>
      <c r="AV312" s="13" t="s">
        <v>91</v>
      </c>
      <c r="AW312" s="13" t="s">
        <v>35</v>
      </c>
      <c r="AX312" s="13" t="s">
        <v>82</v>
      </c>
      <c r="AY312" s="253" t="s">
        <v>163</v>
      </c>
    </row>
    <row r="313" spans="1:65" s="14" customFormat="1">
      <c r="B313" s="254"/>
      <c r="C313" s="255"/>
      <c r="D313" s="244" t="s">
        <v>171</v>
      </c>
      <c r="E313" s="256" t="s">
        <v>1</v>
      </c>
      <c r="F313" s="257" t="s">
        <v>173</v>
      </c>
      <c r="G313" s="255"/>
      <c r="H313" s="258">
        <v>24</v>
      </c>
      <c r="I313" s="259"/>
      <c r="J313" s="255"/>
      <c r="K313" s="255"/>
      <c r="L313" s="260"/>
      <c r="M313" s="261"/>
      <c r="N313" s="262"/>
      <c r="O313" s="262"/>
      <c r="P313" s="262"/>
      <c r="Q313" s="262"/>
      <c r="R313" s="262"/>
      <c r="S313" s="262"/>
      <c r="T313" s="263"/>
      <c r="AT313" s="264" t="s">
        <v>171</v>
      </c>
      <c r="AU313" s="264" t="s">
        <v>91</v>
      </c>
      <c r="AV313" s="14" t="s">
        <v>169</v>
      </c>
      <c r="AW313" s="14" t="s">
        <v>35</v>
      </c>
      <c r="AX313" s="14" t="s">
        <v>36</v>
      </c>
      <c r="AY313" s="264" t="s">
        <v>163</v>
      </c>
    </row>
    <row r="314" spans="1:65" s="2" customFormat="1" ht="21.75" customHeight="1">
      <c r="A314" s="36"/>
      <c r="B314" s="37"/>
      <c r="C314" s="229" t="s">
        <v>395</v>
      </c>
      <c r="D314" s="229" t="s">
        <v>165</v>
      </c>
      <c r="E314" s="230" t="s">
        <v>396</v>
      </c>
      <c r="F314" s="231" t="s">
        <v>397</v>
      </c>
      <c r="G314" s="232" t="s">
        <v>226</v>
      </c>
      <c r="H314" s="233">
        <v>85.2</v>
      </c>
      <c r="I314" s="234"/>
      <c r="J314" s="235">
        <f>ROUND(I314*H314,2)</f>
        <v>0</v>
      </c>
      <c r="K314" s="236"/>
      <c r="L314" s="39"/>
      <c r="M314" s="237" t="s">
        <v>1</v>
      </c>
      <c r="N314" s="238" t="s">
        <v>47</v>
      </c>
      <c r="O314" s="73"/>
      <c r="P314" s="239">
        <f>O314*H314</f>
        <v>0</v>
      </c>
      <c r="Q314" s="239">
        <v>2.1000000000000001E-4</v>
      </c>
      <c r="R314" s="239">
        <f>Q314*H314</f>
        <v>1.7892000000000002E-2</v>
      </c>
      <c r="S314" s="239">
        <v>0</v>
      </c>
      <c r="T314" s="240">
        <f>S314*H314</f>
        <v>0</v>
      </c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R314" s="241" t="s">
        <v>169</v>
      </c>
      <c r="AT314" s="241" t="s">
        <v>165</v>
      </c>
      <c r="AU314" s="241" t="s">
        <v>91</v>
      </c>
      <c r="AY314" s="18" t="s">
        <v>163</v>
      </c>
      <c r="BE314" s="116">
        <f>IF(N314="základní",J314,0)</f>
        <v>0</v>
      </c>
      <c r="BF314" s="116">
        <f>IF(N314="snížená",J314,0)</f>
        <v>0</v>
      </c>
      <c r="BG314" s="116">
        <f>IF(N314="zákl. přenesená",J314,0)</f>
        <v>0</v>
      </c>
      <c r="BH314" s="116">
        <f>IF(N314="sníž. přenesená",J314,0)</f>
        <v>0</v>
      </c>
      <c r="BI314" s="116">
        <f>IF(N314="nulová",J314,0)</f>
        <v>0</v>
      </c>
      <c r="BJ314" s="18" t="s">
        <v>36</v>
      </c>
      <c r="BK314" s="116">
        <f>ROUND(I314*H314,2)</f>
        <v>0</v>
      </c>
      <c r="BL314" s="18" t="s">
        <v>169</v>
      </c>
      <c r="BM314" s="241" t="s">
        <v>398</v>
      </c>
    </row>
    <row r="315" spans="1:65" s="13" customFormat="1">
      <c r="B315" s="242"/>
      <c r="C315" s="243"/>
      <c r="D315" s="244" t="s">
        <v>171</v>
      </c>
      <c r="E315" s="245" t="s">
        <v>1</v>
      </c>
      <c r="F315" s="246" t="s">
        <v>375</v>
      </c>
      <c r="G315" s="243"/>
      <c r="H315" s="247">
        <v>85.2</v>
      </c>
      <c r="I315" s="248"/>
      <c r="J315" s="243"/>
      <c r="K315" s="243"/>
      <c r="L315" s="249"/>
      <c r="M315" s="250"/>
      <c r="N315" s="251"/>
      <c r="O315" s="251"/>
      <c r="P315" s="251"/>
      <c r="Q315" s="251"/>
      <c r="R315" s="251"/>
      <c r="S315" s="251"/>
      <c r="T315" s="252"/>
      <c r="AT315" s="253" t="s">
        <v>171</v>
      </c>
      <c r="AU315" s="253" t="s">
        <v>91</v>
      </c>
      <c r="AV315" s="13" t="s">
        <v>91</v>
      </c>
      <c r="AW315" s="13" t="s">
        <v>35</v>
      </c>
      <c r="AX315" s="13" t="s">
        <v>82</v>
      </c>
      <c r="AY315" s="253" t="s">
        <v>163</v>
      </c>
    </row>
    <row r="316" spans="1:65" s="14" customFormat="1">
      <c r="B316" s="254"/>
      <c r="C316" s="255"/>
      <c r="D316" s="244" t="s">
        <v>171</v>
      </c>
      <c r="E316" s="256" t="s">
        <v>1</v>
      </c>
      <c r="F316" s="257" t="s">
        <v>173</v>
      </c>
      <c r="G316" s="255"/>
      <c r="H316" s="258">
        <v>85.2</v>
      </c>
      <c r="I316" s="259"/>
      <c r="J316" s="255"/>
      <c r="K316" s="255"/>
      <c r="L316" s="260"/>
      <c r="M316" s="261"/>
      <c r="N316" s="262"/>
      <c r="O316" s="262"/>
      <c r="P316" s="262"/>
      <c r="Q316" s="262"/>
      <c r="R316" s="262"/>
      <c r="S316" s="262"/>
      <c r="T316" s="263"/>
      <c r="AT316" s="264" t="s">
        <v>171</v>
      </c>
      <c r="AU316" s="264" t="s">
        <v>91</v>
      </c>
      <c r="AV316" s="14" t="s">
        <v>169</v>
      </c>
      <c r="AW316" s="14" t="s">
        <v>35</v>
      </c>
      <c r="AX316" s="14" t="s">
        <v>36</v>
      </c>
      <c r="AY316" s="264" t="s">
        <v>163</v>
      </c>
    </row>
    <row r="317" spans="1:65" s="2" customFormat="1" ht="21.75" customHeight="1">
      <c r="A317" s="36"/>
      <c r="B317" s="37"/>
      <c r="C317" s="229" t="s">
        <v>399</v>
      </c>
      <c r="D317" s="229" t="s">
        <v>165</v>
      </c>
      <c r="E317" s="230" t="s">
        <v>400</v>
      </c>
      <c r="F317" s="231" t="s">
        <v>401</v>
      </c>
      <c r="G317" s="232" t="s">
        <v>226</v>
      </c>
      <c r="H317" s="233">
        <v>85.2</v>
      </c>
      <c r="I317" s="234"/>
      <c r="J317" s="235">
        <f>ROUND(I317*H317,2)</f>
        <v>0</v>
      </c>
      <c r="K317" s="236"/>
      <c r="L317" s="39"/>
      <c r="M317" s="237" t="s">
        <v>1</v>
      </c>
      <c r="N317" s="238" t="s">
        <v>47</v>
      </c>
      <c r="O317" s="73"/>
      <c r="P317" s="239">
        <f>O317*H317</f>
        <v>0</v>
      </c>
      <c r="Q317" s="239">
        <v>4.0000000000000003E-5</v>
      </c>
      <c r="R317" s="239">
        <f>Q317*H317</f>
        <v>3.4080000000000004E-3</v>
      </c>
      <c r="S317" s="239">
        <v>0</v>
      </c>
      <c r="T317" s="240">
        <f>S317*H317</f>
        <v>0</v>
      </c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R317" s="241" t="s">
        <v>169</v>
      </c>
      <c r="AT317" s="241" t="s">
        <v>165</v>
      </c>
      <c r="AU317" s="241" t="s">
        <v>91</v>
      </c>
      <c r="AY317" s="18" t="s">
        <v>163</v>
      </c>
      <c r="BE317" s="116">
        <f>IF(N317="základní",J317,0)</f>
        <v>0</v>
      </c>
      <c r="BF317" s="116">
        <f>IF(N317="snížená",J317,0)</f>
        <v>0</v>
      </c>
      <c r="BG317" s="116">
        <f>IF(N317="zákl. přenesená",J317,0)</f>
        <v>0</v>
      </c>
      <c r="BH317" s="116">
        <f>IF(N317="sníž. přenesená",J317,0)</f>
        <v>0</v>
      </c>
      <c r="BI317" s="116">
        <f>IF(N317="nulová",J317,0)</f>
        <v>0</v>
      </c>
      <c r="BJ317" s="18" t="s">
        <v>36</v>
      </c>
      <c r="BK317" s="116">
        <f>ROUND(I317*H317,2)</f>
        <v>0</v>
      </c>
      <c r="BL317" s="18" t="s">
        <v>169</v>
      </c>
      <c r="BM317" s="241" t="s">
        <v>402</v>
      </c>
    </row>
    <row r="318" spans="1:65" s="13" customFormat="1">
      <c r="B318" s="242"/>
      <c r="C318" s="243"/>
      <c r="D318" s="244" t="s">
        <v>171</v>
      </c>
      <c r="E318" s="245" t="s">
        <v>1</v>
      </c>
      <c r="F318" s="246" t="s">
        <v>375</v>
      </c>
      <c r="G318" s="243"/>
      <c r="H318" s="247">
        <v>85.2</v>
      </c>
      <c r="I318" s="248"/>
      <c r="J318" s="243"/>
      <c r="K318" s="243"/>
      <c r="L318" s="249"/>
      <c r="M318" s="250"/>
      <c r="N318" s="251"/>
      <c r="O318" s="251"/>
      <c r="P318" s="251"/>
      <c r="Q318" s="251"/>
      <c r="R318" s="251"/>
      <c r="S318" s="251"/>
      <c r="T318" s="252"/>
      <c r="AT318" s="253" t="s">
        <v>171</v>
      </c>
      <c r="AU318" s="253" t="s">
        <v>91</v>
      </c>
      <c r="AV318" s="13" t="s">
        <v>91</v>
      </c>
      <c r="AW318" s="13" t="s">
        <v>35</v>
      </c>
      <c r="AX318" s="13" t="s">
        <v>82</v>
      </c>
      <c r="AY318" s="253" t="s">
        <v>163</v>
      </c>
    </row>
    <row r="319" spans="1:65" s="14" customFormat="1">
      <c r="B319" s="254"/>
      <c r="C319" s="255"/>
      <c r="D319" s="244" t="s">
        <v>171</v>
      </c>
      <c r="E319" s="256" t="s">
        <v>1</v>
      </c>
      <c r="F319" s="257" t="s">
        <v>173</v>
      </c>
      <c r="G319" s="255"/>
      <c r="H319" s="258">
        <v>85.2</v>
      </c>
      <c r="I319" s="259"/>
      <c r="J319" s="255"/>
      <c r="K319" s="255"/>
      <c r="L319" s="260"/>
      <c r="M319" s="261"/>
      <c r="N319" s="262"/>
      <c r="O319" s="262"/>
      <c r="P319" s="262"/>
      <c r="Q319" s="262"/>
      <c r="R319" s="262"/>
      <c r="S319" s="262"/>
      <c r="T319" s="263"/>
      <c r="AT319" s="264" t="s">
        <v>171</v>
      </c>
      <c r="AU319" s="264" t="s">
        <v>91</v>
      </c>
      <c r="AV319" s="14" t="s">
        <v>169</v>
      </c>
      <c r="AW319" s="14" t="s">
        <v>35</v>
      </c>
      <c r="AX319" s="14" t="s">
        <v>36</v>
      </c>
      <c r="AY319" s="264" t="s">
        <v>163</v>
      </c>
    </row>
    <row r="320" spans="1:65" s="2" customFormat="1" ht="21.75" customHeight="1">
      <c r="A320" s="36"/>
      <c r="B320" s="37"/>
      <c r="C320" s="229" t="s">
        <v>403</v>
      </c>
      <c r="D320" s="229" t="s">
        <v>165</v>
      </c>
      <c r="E320" s="230" t="s">
        <v>404</v>
      </c>
      <c r="F320" s="231" t="s">
        <v>405</v>
      </c>
      <c r="G320" s="232" t="s">
        <v>168</v>
      </c>
      <c r="H320" s="233">
        <v>1.4650000000000001</v>
      </c>
      <c r="I320" s="234"/>
      <c r="J320" s="235">
        <f>ROUND(I320*H320,2)</f>
        <v>0</v>
      </c>
      <c r="K320" s="236"/>
      <c r="L320" s="39"/>
      <c r="M320" s="237" t="s">
        <v>1</v>
      </c>
      <c r="N320" s="238" t="s">
        <v>47</v>
      </c>
      <c r="O320" s="73"/>
      <c r="P320" s="239">
        <f>O320*H320</f>
        <v>0</v>
      </c>
      <c r="Q320" s="239">
        <v>0</v>
      </c>
      <c r="R320" s="239">
        <f>Q320*H320</f>
        <v>0</v>
      </c>
      <c r="S320" s="239">
        <v>1.8</v>
      </c>
      <c r="T320" s="240">
        <f>S320*H320</f>
        <v>2.637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241" t="s">
        <v>169</v>
      </c>
      <c r="AT320" s="241" t="s">
        <v>165</v>
      </c>
      <c r="AU320" s="241" t="s">
        <v>91</v>
      </c>
      <c r="AY320" s="18" t="s">
        <v>163</v>
      </c>
      <c r="BE320" s="116">
        <f>IF(N320="základní",J320,0)</f>
        <v>0</v>
      </c>
      <c r="BF320" s="116">
        <f>IF(N320="snížená",J320,0)</f>
        <v>0</v>
      </c>
      <c r="BG320" s="116">
        <f>IF(N320="zákl. přenesená",J320,0)</f>
        <v>0</v>
      </c>
      <c r="BH320" s="116">
        <f>IF(N320="sníž. přenesená",J320,0)</f>
        <v>0</v>
      </c>
      <c r="BI320" s="116">
        <f>IF(N320="nulová",J320,0)</f>
        <v>0</v>
      </c>
      <c r="BJ320" s="18" t="s">
        <v>36</v>
      </c>
      <c r="BK320" s="116">
        <f>ROUND(I320*H320,2)</f>
        <v>0</v>
      </c>
      <c r="BL320" s="18" t="s">
        <v>169</v>
      </c>
      <c r="BM320" s="241" t="s">
        <v>406</v>
      </c>
    </row>
    <row r="321" spans="1:65" s="13" customFormat="1">
      <c r="B321" s="242"/>
      <c r="C321" s="243"/>
      <c r="D321" s="244" t="s">
        <v>171</v>
      </c>
      <c r="E321" s="245" t="s">
        <v>1</v>
      </c>
      <c r="F321" s="246" t="s">
        <v>407</v>
      </c>
      <c r="G321" s="243"/>
      <c r="H321" s="247">
        <v>1.4650000000000001</v>
      </c>
      <c r="I321" s="248"/>
      <c r="J321" s="243"/>
      <c r="K321" s="243"/>
      <c r="L321" s="249"/>
      <c r="M321" s="250"/>
      <c r="N321" s="251"/>
      <c r="O321" s="251"/>
      <c r="P321" s="251"/>
      <c r="Q321" s="251"/>
      <c r="R321" s="251"/>
      <c r="S321" s="251"/>
      <c r="T321" s="252"/>
      <c r="AT321" s="253" t="s">
        <v>171</v>
      </c>
      <c r="AU321" s="253" t="s">
        <v>91</v>
      </c>
      <c r="AV321" s="13" t="s">
        <v>91</v>
      </c>
      <c r="AW321" s="13" t="s">
        <v>35</v>
      </c>
      <c r="AX321" s="13" t="s">
        <v>82</v>
      </c>
      <c r="AY321" s="253" t="s">
        <v>163</v>
      </c>
    </row>
    <row r="322" spans="1:65" s="14" customFormat="1">
      <c r="B322" s="254"/>
      <c r="C322" s="255"/>
      <c r="D322" s="244" t="s">
        <v>171</v>
      </c>
      <c r="E322" s="256" t="s">
        <v>1</v>
      </c>
      <c r="F322" s="257" t="s">
        <v>173</v>
      </c>
      <c r="G322" s="255"/>
      <c r="H322" s="258">
        <v>1.4650000000000001</v>
      </c>
      <c r="I322" s="259"/>
      <c r="J322" s="255"/>
      <c r="K322" s="255"/>
      <c r="L322" s="260"/>
      <c r="M322" s="261"/>
      <c r="N322" s="262"/>
      <c r="O322" s="262"/>
      <c r="P322" s="262"/>
      <c r="Q322" s="262"/>
      <c r="R322" s="262"/>
      <c r="S322" s="262"/>
      <c r="T322" s="263"/>
      <c r="AT322" s="264" t="s">
        <v>171</v>
      </c>
      <c r="AU322" s="264" t="s">
        <v>91</v>
      </c>
      <c r="AV322" s="14" t="s">
        <v>169</v>
      </c>
      <c r="AW322" s="14" t="s">
        <v>35</v>
      </c>
      <c r="AX322" s="14" t="s">
        <v>36</v>
      </c>
      <c r="AY322" s="264" t="s">
        <v>163</v>
      </c>
    </row>
    <row r="323" spans="1:65" s="2" customFormat="1" ht="21.75" customHeight="1">
      <c r="A323" s="36"/>
      <c r="B323" s="37"/>
      <c r="C323" s="229" t="s">
        <v>408</v>
      </c>
      <c r="D323" s="229" t="s">
        <v>165</v>
      </c>
      <c r="E323" s="230" t="s">
        <v>409</v>
      </c>
      <c r="F323" s="231" t="s">
        <v>410</v>
      </c>
      <c r="G323" s="232" t="s">
        <v>168</v>
      </c>
      <c r="H323" s="233">
        <v>0.68899999999999995</v>
      </c>
      <c r="I323" s="234"/>
      <c r="J323" s="235">
        <f>ROUND(I323*H323,2)</f>
        <v>0</v>
      </c>
      <c r="K323" s="236"/>
      <c r="L323" s="39"/>
      <c r="M323" s="237" t="s">
        <v>1</v>
      </c>
      <c r="N323" s="238" t="s">
        <v>47</v>
      </c>
      <c r="O323" s="73"/>
      <c r="P323" s="239">
        <f>O323*H323</f>
        <v>0</v>
      </c>
      <c r="Q323" s="239">
        <v>0</v>
      </c>
      <c r="R323" s="239">
        <f>Q323*H323</f>
        <v>0</v>
      </c>
      <c r="S323" s="239">
        <v>1.8</v>
      </c>
      <c r="T323" s="240">
        <f>S323*H323</f>
        <v>1.2402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241" t="s">
        <v>169</v>
      </c>
      <c r="AT323" s="241" t="s">
        <v>165</v>
      </c>
      <c r="AU323" s="241" t="s">
        <v>91</v>
      </c>
      <c r="AY323" s="18" t="s">
        <v>163</v>
      </c>
      <c r="BE323" s="116">
        <f>IF(N323="základní",J323,0)</f>
        <v>0</v>
      </c>
      <c r="BF323" s="116">
        <f>IF(N323="snížená",J323,0)</f>
        <v>0</v>
      </c>
      <c r="BG323" s="116">
        <f>IF(N323="zákl. přenesená",J323,0)</f>
        <v>0</v>
      </c>
      <c r="BH323" s="116">
        <f>IF(N323="sníž. přenesená",J323,0)</f>
        <v>0</v>
      </c>
      <c r="BI323" s="116">
        <f>IF(N323="nulová",J323,0)</f>
        <v>0</v>
      </c>
      <c r="BJ323" s="18" t="s">
        <v>36</v>
      </c>
      <c r="BK323" s="116">
        <f>ROUND(I323*H323,2)</f>
        <v>0</v>
      </c>
      <c r="BL323" s="18" t="s">
        <v>169</v>
      </c>
      <c r="BM323" s="241" t="s">
        <v>411</v>
      </c>
    </row>
    <row r="324" spans="1:65" s="13" customFormat="1">
      <c r="B324" s="242"/>
      <c r="C324" s="243"/>
      <c r="D324" s="244" t="s">
        <v>171</v>
      </c>
      <c r="E324" s="245" t="s">
        <v>1</v>
      </c>
      <c r="F324" s="246" t="s">
        <v>412</v>
      </c>
      <c r="G324" s="243"/>
      <c r="H324" s="247">
        <v>0.68899999999999995</v>
      </c>
      <c r="I324" s="248"/>
      <c r="J324" s="243"/>
      <c r="K324" s="243"/>
      <c r="L324" s="249"/>
      <c r="M324" s="250"/>
      <c r="N324" s="251"/>
      <c r="O324" s="251"/>
      <c r="P324" s="251"/>
      <c r="Q324" s="251"/>
      <c r="R324" s="251"/>
      <c r="S324" s="251"/>
      <c r="T324" s="252"/>
      <c r="AT324" s="253" t="s">
        <v>171</v>
      </c>
      <c r="AU324" s="253" t="s">
        <v>91</v>
      </c>
      <c r="AV324" s="13" t="s">
        <v>91</v>
      </c>
      <c r="AW324" s="13" t="s">
        <v>35</v>
      </c>
      <c r="AX324" s="13" t="s">
        <v>82</v>
      </c>
      <c r="AY324" s="253" t="s">
        <v>163</v>
      </c>
    </row>
    <row r="325" spans="1:65" s="14" customFormat="1">
      <c r="B325" s="254"/>
      <c r="C325" s="255"/>
      <c r="D325" s="244" t="s">
        <v>171</v>
      </c>
      <c r="E325" s="256" t="s">
        <v>1</v>
      </c>
      <c r="F325" s="257" t="s">
        <v>173</v>
      </c>
      <c r="G325" s="255"/>
      <c r="H325" s="258">
        <v>0.68899999999999995</v>
      </c>
      <c r="I325" s="259"/>
      <c r="J325" s="255"/>
      <c r="K325" s="255"/>
      <c r="L325" s="260"/>
      <c r="M325" s="261"/>
      <c r="N325" s="262"/>
      <c r="O325" s="262"/>
      <c r="P325" s="262"/>
      <c r="Q325" s="262"/>
      <c r="R325" s="262"/>
      <c r="S325" s="262"/>
      <c r="T325" s="263"/>
      <c r="AT325" s="264" t="s">
        <v>171</v>
      </c>
      <c r="AU325" s="264" t="s">
        <v>91</v>
      </c>
      <c r="AV325" s="14" t="s">
        <v>169</v>
      </c>
      <c r="AW325" s="14" t="s">
        <v>35</v>
      </c>
      <c r="AX325" s="14" t="s">
        <v>36</v>
      </c>
      <c r="AY325" s="264" t="s">
        <v>163</v>
      </c>
    </row>
    <row r="326" spans="1:65" s="2" customFormat="1" ht="21.75" customHeight="1">
      <c r="A326" s="36"/>
      <c r="B326" s="37"/>
      <c r="C326" s="229" t="s">
        <v>413</v>
      </c>
      <c r="D326" s="229" t="s">
        <v>165</v>
      </c>
      <c r="E326" s="230" t="s">
        <v>414</v>
      </c>
      <c r="F326" s="231" t="s">
        <v>415</v>
      </c>
      <c r="G326" s="232" t="s">
        <v>204</v>
      </c>
      <c r="H326" s="233">
        <v>0.49</v>
      </c>
      <c r="I326" s="234"/>
      <c r="J326" s="235">
        <f>ROUND(I326*H326,2)</f>
        <v>0</v>
      </c>
      <c r="K326" s="236"/>
      <c r="L326" s="39"/>
      <c r="M326" s="237" t="s">
        <v>1</v>
      </c>
      <c r="N326" s="238" t="s">
        <v>47</v>
      </c>
      <c r="O326" s="73"/>
      <c r="P326" s="239">
        <f>O326*H326</f>
        <v>0</v>
      </c>
      <c r="Q326" s="239">
        <v>0</v>
      </c>
      <c r="R326" s="239">
        <f>Q326*H326</f>
        <v>0</v>
      </c>
      <c r="S326" s="239">
        <v>1.2609999999999999</v>
      </c>
      <c r="T326" s="240">
        <f>S326*H326</f>
        <v>0.61788999999999994</v>
      </c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R326" s="241" t="s">
        <v>169</v>
      </c>
      <c r="AT326" s="241" t="s">
        <v>165</v>
      </c>
      <c r="AU326" s="241" t="s">
        <v>91</v>
      </c>
      <c r="AY326" s="18" t="s">
        <v>163</v>
      </c>
      <c r="BE326" s="116">
        <f>IF(N326="základní",J326,0)</f>
        <v>0</v>
      </c>
      <c r="BF326" s="116">
        <f>IF(N326="snížená",J326,0)</f>
        <v>0</v>
      </c>
      <c r="BG326" s="116">
        <f>IF(N326="zákl. přenesená",J326,0)</f>
        <v>0</v>
      </c>
      <c r="BH326" s="116">
        <f>IF(N326="sníž. přenesená",J326,0)</f>
        <v>0</v>
      </c>
      <c r="BI326" s="116">
        <f>IF(N326="nulová",J326,0)</f>
        <v>0</v>
      </c>
      <c r="BJ326" s="18" t="s">
        <v>36</v>
      </c>
      <c r="BK326" s="116">
        <f>ROUND(I326*H326,2)</f>
        <v>0</v>
      </c>
      <c r="BL326" s="18" t="s">
        <v>169</v>
      </c>
      <c r="BM326" s="241" t="s">
        <v>416</v>
      </c>
    </row>
    <row r="327" spans="1:65" s="13" customFormat="1" ht="20.399999999999999">
      <c r="B327" s="242"/>
      <c r="C327" s="243"/>
      <c r="D327" s="244" t="s">
        <v>171</v>
      </c>
      <c r="E327" s="245" t="s">
        <v>1</v>
      </c>
      <c r="F327" s="246" t="s">
        <v>417</v>
      </c>
      <c r="G327" s="243"/>
      <c r="H327" s="247">
        <v>0.49</v>
      </c>
      <c r="I327" s="248"/>
      <c r="J327" s="243"/>
      <c r="K327" s="243"/>
      <c r="L327" s="249"/>
      <c r="M327" s="250"/>
      <c r="N327" s="251"/>
      <c r="O327" s="251"/>
      <c r="P327" s="251"/>
      <c r="Q327" s="251"/>
      <c r="R327" s="251"/>
      <c r="S327" s="251"/>
      <c r="T327" s="252"/>
      <c r="AT327" s="253" t="s">
        <v>171</v>
      </c>
      <c r="AU327" s="253" t="s">
        <v>91</v>
      </c>
      <c r="AV327" s="13" t="s">
        <v>91</v>
      </c>
      <c r="AW327" s="13" t="s">
        <v>35</v>
      </c>
      <c r="AX327" s="13" t="s">
        <v>82</v>
      </c>
      <c r="AY327" s="253" t="s">
        <v>163</v>
      </c>
    </row>
    <row r="328" spans="1:65" s="14" customFormat="1">
      <c r="B328" s="254"/>
      <c r="C328" s="255"/>
      <c r="D328" s="244" t="s">
        <v>171</v>
      </c>
      <c r="E328" s="256" t="s">
        <v>1</v>
      </c>
      <c r="F328" s="257" t="s">
        <v>173</v>
      </c>
      <c r="G328" s="255"/>
      <c r="H328" s="258">
        <v>0.49</v>
      </c>
      <c r="I328" s="259"/>
      <c r="J328" s="255"/>
      <c r="K328" s="255"/>
      <c r="L328" s="260"/>
      <c r="M328" s="261"/>
      <c r="N328" s="262"/>
      <c r="O328" s="262"/>
      <c r="P328" s="262"/>
      <c r="Q328" s="262"/>
      <c r="R328" s="262"/>
      <c r="S328" s="262"/>
      <c r="T328" s="263"/>
      <c r="AT328" s="264" t="s">
        <v>171</v>
      </c>
      <c r="AU328" s="264" t="s">
        <v>91</v>
      </c>
      <c r="AV328" s="14" t="s">
        <v>169</v>
      </c>
      <c r="AW328" s="14" t="s">
        <v>35</v>
      </c>
      <c r="AX328" s="14" t="s">
        <v>36</v>
      </c>
      <c r="AY328" s="264" t="s">
        <v>163</v>
      </c>
    </row>
    <row r="329" spans="1:65" s="2" customFormat="1" ht="33" customHeight="1">
      <c r="A329" s="36"/>
      <c r="B329" s="37"/>
      <c r="C329" s="229" t="s">
        <v>418</v>
      </c>
      <c r="D329" s="229" t="s">
        <v>165</v>
      </c>
      <c r="E329" s="230" t="s">
        <v>419</v>
      </c>
      <c r="F329" s="231" t="s">
        <v>420</v>
      </c>
      <c r="G329" s="232" t="s">
        <v>168</v>
      </c>
      <c r="H329" s="233">
        <v>8.4629999999999992</v>
      </c>
      <c r="I329" s="234"/>
      <c r="J329" s="235">
        <f>ROUND(I329*H329,2)</f>
        <v>0</v>
      </c>
      <c r="K329" s="236"/>
      <c r="L329" s="39"/>
      <c r="M329" s="237" t="s">
        <v>1</v>
      </c>
      <c r="N329" s="238" t="s">
        <v>47</v>
      </c>
      <c r="O329" s="73"/>
      <c r="P329" s="239">
        <f>O329*H329</f>
        <v>0</v>
      </c>
      <c r="Q329" s="239">
        <v>0</v>
      </c>
      <c r="R329" s="239">
        <f>Q329*H329</f>
        <v>0</v>
      </c>
      <c r="S329" s="239">
        <v>2.2000000000000002</v>
      </c>
      <c r="T329" s="240">
        <f>S329*H329</f>
        <v>18.618600000000001</v>
      </c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R329" s="241" t="s">
        <v>169</v>
      </c>
      <c r="AT329" s="241" t="s">
        <v>165</v>
      </c>
      <c r="AU329" s="241" t="s">
        <v>91</v>
      </c>
      <c r="AY329" s="18" t="s">
        <v>163</v>
      </c>
      <c r="BE329" s="116">
        <f>IF(N329="základní",J329,0)</f>
        <v>0</v>
      </c>
      <c r="BF329" s="116">
        <f>IF(N329="snížená",J329,0)</f>
        <v>0</v>
      </c>
      <c r="BG329" s="116">
        <f>IF(N329="zákl. přenesená",J329,0)</f>
        <v>0</v>
      </c>
      <c r="BH329" s="116">
        <f>IF(N329="sníž. přenesená",J329,0)</f>
        <v>0</v>
      </c>
      <c r="BI329" s="116">
        <f>IF(N329="nulová",J329,0)</f>
        <v>0</v>
      </c>
      <c r="BJ329" s="18" t="s">
        <v>36</v>
      </c>
      <c r="BK329" s="116">
        <f>ROUND(I329*H329,2)</f>
        <v>0</v>
      </c>
      <c r="BL329" s="18" t="s">
        <v>169</v>
      </c>
      <c r="BM329" s="241" t="s">
        <v>421</v>
      </c>
    </row>
    <row r="330" spans="1:65" s="13" customFormat="1">
      <c r="B330" s="242"/>
      <c r="C330" s="243"/>
      <c r="D330" s="244" t="s">
        <v>171</v>
      </c>
      <c r="E330" s="245" t="s">
        <v>1</v>
      </c>
      <c r="F330" s="246" t="s">
        <v>422</v>
      </c>
      <c r="G330" s="243"/>
      <c r="H330" s="247">
        <v>8.4629999999999992</v>
      </c>
      <c r="I330" s="248"/>
      <c r="J330" s="243"/>
      <c r="K330" s="243"/>
      <c r="L330" s="249"/>
      <c r="M330" s="250"/>
      <c r="N330" s="251"/>
      <c r="O330" s="251"/>
      <c r="P330" s="251"/>
      <c r="Q330" s="251"/>
      <c r="R330" s="251"/>
      <c r="S330" s="251"/>
      <c r="T330" s="252"/>
      <c r="AT330" s="253" t="s">
        <v>171</v>
      </c>
      <c r="AU330" s="253" t="s">
        <v>91</v>
      </c>
      <c r="AV330" s="13" t="s">
        <v>91</v>
      </c>
      <c r="AW330" s="13" t="s">
        <v>35</v>
      </c>
      <c r="AX330" s="13" t="s">
        <v>82</v>
      </c>
      <c r="AY330" s="253" t="s">
        <v>163</v>
      </c>
    </row>
    <row r="331" spans="1:65" s="14" customFormat="1">
      <c r="B331" s="254"/>
      <c r="C331" s="255"/>
      <c r="D331" s="244" t="s">
        <v>171</v>
      </c>
      <c r="E331" s="256" t="s">
        <v>1</v>
      </c>
      <c r="F331" s="257" t="s">
        <v>173</v>
      </c>
      <c r="G331" s="255"/>
      <c r="H331" s="258">
        <v>8.4629999999999992</v>
      </c>
      <c r="I331" s="259"/>
      <c r="J331" s="255"/>
      <c r="K331" s="255"/>
      <c r="L331" s="260"/>
      <c r="M331" s="261"/>
      <c r="N331" s="262"/>
      <c r="O331" s="262"/>
      <c r="P331" s="262"/>
      <c r="Q331" s="262"/>
      <c r="R331" s="262"/>
      <c r="S331" s="262"/>
      <c r="T331" s="263"/>
      <c r="AT331" s="264" t="s">
        <v>171</v>
      </c>
      <c r="AU331" s="264" t="s">
        <v>91</v>
      </c>
      <c r="AV331" s="14" t="s">
        <v>169</v>
      </c>
      <c r="AW331" s="14" t="s">
        <v>35</v>
      </c>
      <c r="AX331" s="14" t="s">
        <v>36</v>
      </c>
      <c r="AY331" s="264" t="s">
        <v>163</v>
      </c>
    </row>
    <row r="332" spans="1:65" s="2" customFormat="1" ht="21.75" customHeight="1">
      <c r="A332" s="36"/>
      <c r="B332" s="37"/>
      <c r="C332" s="229" t="s">
        <v>423</v>
      </c>
      <c r="D332" s="229" t="s">
        <v>165</v>
      </c>
      <c r="E332" s="230" t="s">
        <v>424</v>
      </c>
      <c r="F332" s="231" t="s">
        <v>425</v>
      </c>
      <c r="G332" s="232" t="s">
        <v>168</v>
      </c>
      <c r="H332" s="233">
        <v>8.4629999999999992</v>
      </c>
      <c r="I332" s="234"/>
      <c r="J332" s="235">
        <f>ROUND(I332*H332,2)</f>
        <v>0</v>
      </c>
      <c r="K332" s="236"/>
      <c r="L332" s="39"/>
      <c r="M332" s="237" t="s">
        <v>1</v>
      </c>
      <c r="N332" s="238" t="s">
        <v>47</v>
      </c>
      <c r="O332" s="73"/>
      <c r="P332" s="239">
        <f>O332*H332</f>
        <v>0</v>
      </c>
      <c r="Q332" s="239">
        <v>0</v>
      </c>
      <c r="R332" s="239">
        <f>Q332*H332</f>
        <v>0</v>
      </c>
      <c r="S332" s="239">
        <v>2.9000000000000001E-2</v>
      </c>
      <c r="T332" s="240">
        <f>S332*H332</f>
        <v>0.24542699999999998</v>
      </c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R332" s="241" t="s">
        <v>169</v>
      </c>
      <c r="AT332" s="241" t="s">
        <v>165</v>
      </c>
      <c r="AU332" s="241" t="s">
        <v>91</v>
      </c>
      <c r="AY332" s="18" t="s">
        <v>163</v>
      </c>
      <c r="BE332" s="116">
        <f>IF(N332="základní",J332,0)</f>
        <v>0</v>
      </c>
      <c r="BF332" s="116">
        <f>IF(N332="snížená",J332,0)</f>
        <v>0</v>
      </c>
      <c r="BG332" s="116">
        <f>IF(N332="zákl. přenesená",J332,0)</f>
        <v>0</v>
      </c>
      <c r="BH332" s="116">
        <f>IF(N332="sníž. přenesená",J332,0)</f>
        <v>0</v>
      </c>
      <c r="BI332" s="116">
        <f>IF(N332="nulová",J332,0)</f>
        <v>0</v>
      </c>
      <c r="BJ332" s="18" t="s">
        <v>36</v>
      </c>
      <c r="BK332" s="116">
        <f>ROUND(I332*H332,2)</f>
        <v>0</v>
      </c>
      <c r="BL332" s="18" t="s">
        <v>169</v>
      </c>
      <c r="BM332" s="241" t="s">
        <v>426</v>
      </c>
    </row>
    <row r="333" spans="1:65" s="13" customFormat="1">
      <c r="B333" s="242"/>
      <c r="C333" s="243"/>
      <c r="D333" s="244" t="s">
        <v>171</v>
      </c>
      <c r="E333" s="245" t="s">
        <v>1</v>
      </c>
      <c r="F333" s="246" t="s">
        <v>422</v>
      </c>
      <c r="G333" s="243"/>
      <c r="H333" s="247">
        <v>8.4629999999999992</v>
      </c>
      <c r="I333" s="248"/>
      <c r="J333" s="243"/>
      <c r="K333" s="243"/>
      <c r="L333" s="249"/>
      <c r="M333" s="250"/>
      <c r="N333" s="251"/>
      <c r="O333" s="251"/>
      <c r="P333" s="251"/>
      <c r="Q333" s="251"/>
      <c r="R333" s="251"/>
      <c r="S333" s="251"/>
      <c r="T333" s="252"/>
      <c r="AT333" s="253" t="s">
        <v>171</v>
      </c>
      <c r="AU333" s="253" t="s">
        <v>91</v>
      </c>
      <c r="AV333" s="13" t="s">
        <v>91</v>
      </c>
      <c r="AW333" s="13" t="s">
        <v>35</v>
      </c>
      <c r="AX333" s="13" t="s">
        <v>82</v>
      </c>
      <c r="AY333" s="253" t="s">
        <v>163</v>
      </c>
    </row>
    <row r="334" spans="1:65" s="14" customFormat="1">
      <c r="B334" s="254"/>
      <c r="C334" s="255"/>
      <c r="D334" s="244" t="s">
        <v>171</v>
      </c>
      <c r="E334" s="256" t="s">
        <v>1</v>
      </c>
      <c r="F334" s="257" t="s">
        <v>173</v>
      </c>
      <c r="G334" s="255"/>
      <c r="H334" s="258">
        <v>8.4629999999999992</v>
      </c>
      <c r="I334" s="259"/>
      <c r="J334" s="255"/>
      <c r="K334" s="255"/>
      <c r="L334" s="260"/>
      <c r="M334" s="261"/>
      <c r="N334" s="262"/>
      <c r="O334" s="262"/>
      <c r="P334" s="262"/>
      <c r="Q334" s="262"/>
      <c r="R334" s="262"/>
      <c r="S334" s="262"/>
      <c r="T334" s="263"/>
      <c r="AT334" s="264" t="s">
        <v>171</v>
      </c>
      <c r="AU334" s="264" t="s">
        <v>91</v>
      </c>
      <c r="AV334" s="14" t="s">
        <v>169</v>
      </c>
      <c r="AW334" s="14" t="s">
        <v>35</v>
      </c>
      <c r="AX334" s="14" t="s">
        <v>36</v>
      </c>
      <c r="AY334" s="264" t="s">
        <v>163</v>
      </c>
    </row>
    <row r="335" spans="1:65" s="2" customFormat="1" ht="21.75" customHeight="1">
      <c r="A335" s="36"/>
      <c r="B335" s="37"/>
      <c r="C335" s="229" t="s">
        <v>427</v>
      </c>
      <c r="D335" s="229" t="s">
        <v>165</v>
      </c>
      <c r="E335" s="230" t="s">
        <v>428</v>
      </c>
      <c r="F335" s="231" t="s">
        <v>429</v>
      </c>
      <c r="G335" s="232" t="s">
        <v>226</v>
      </c>
      <c r="H335" s="233">
        <v>1.8480000000000001</v>
      </c>
      <c r="I335" s="234"/>
      <c r="J335" s="235">
        <f>ROUND(I335*H335,2)</f>
        <v>0</v>
      </c>
      <c r="K335" s="236"/>
      <c r="L335" s="39"/>
      <c r="M335" s="237" t="s">
        <v>1</v>
      </c>
      <c r="N335" s="238" t="s">
        <v>47</v>
      </c>
      <c r="O335" s="73"/>
      <c r="P335" s="239">
        <f>O335*H335</f>
        <v>0</v>
      </c>
      <c r="Q335" s="239">
        <v>0</v>
      </c>
      <c r="R335" s="239">
        <f>Q335*H335</f>
        <v>0</v>
      </c>
      <c r="S335" s="239">
        <v>2.5000000000000001E-2</v>
      </c>
      <c r="T335" s="240">
        <f>S335*H335</f>
        <v>4.6200000000000005E-2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241" t="s">
        <v>169</v>
      </c>
      <c r="AT335" s="241" t="s">
        <v>165</v>
      </c>
      <c r="AU335" s="241" t="s">
        <v>91</v>
      </c>
      <c r="AY335" s="18" t="s">
        <v>163</v>
      </c>
      <c r="BE335" s="116">
        <f>IF(N335="základní",J335,0)</f>
        <v>0</v>
      </c>
      <c r="BF335" s="116">
        <f>IF(N335="snížená",J335,0)</f>
        <v>0</v>
      </c>
      <c r="BG335" s="116">
        <f>IF(N335="zákl. přenesená",J335,0)</f>
        <v>0</v>
      </c>
      <c r="BH335" s="116">
        <f>IF(N335="sníž. přenesená",J335,0)</f>
        <v>0</v>
      </c>
      <c r="BI335" s="116">
        <f>IF(N335="nulová",J335,0)</f>
        <v>0</v>
      </c>
      <c r="BJ335" s="18" t="s">
        <v>36</v>
      </c>
      <c r="BK335" s="116">
        <f>ROUND(I335*H335,2)</f>
        <v>0</v>
      </c>
      <c r="BL335" s="18" t="s">
        <v>169</v>
      </c>
      <c r="BM335" s="241" t="s">
        <v>430</v>
      </c>
    </row>
    <row r="336" spans="1:65" s="13" customFormat="1" ht="20.399999999999999">
      <c r="B336" s="242"/>
      <c r="C336" s="243"/>
      <c r="D336" s="244" t="s">
        <v>171</v>
      </c>
      <c r="E336" s="245" t="s">
        <v>1</v>
      </c>
      <c r="F336" s="246" t="s">
        <v>431</v>
      </c>
      <c r="G336" s="243"/>
      <c r="H336" s="247">
        <v>0.96</v>
      </c>
      <c r="I336" s="248"/>
      <c r="J336" s="243"/>
      <c r="K336" s="243"/>
      <c r="L336" s="249"/>
      <c r="M336" s="250"/>
      <c r="N336" s="251"/>
      <c r="O336" s="251"/>
      <c r="P336" s="251"/>
      <c r="Q336" s="251"/>
      <c r="R336" s="251"/>
      <c r="S336" s="251"/>
      <c r="T336" s="252"/>
      <c r="AT336" s="253" t="s">
        <v>171</v>
      </c>
      <c r="AU336" s="253" t="s">
        <v>91</v>
      </c>
      <c r="AV336" s="13" t="s">
        <v>91</v>
      </c>
      <c r="AW336" s="13" t="s">
        <v>35</v>
      </c>
      <c r="AX336" s="13" t="s">
        <v>82</v>
      </c>
      <c r="AY336" s="253" t="s">
        <v>163</v>
      </c>
    </row>
    <row r="337" spans="1:65" s="13" customFormat="1" ht="20.399999999999999">
      <c r="B337" s="242"/>
      <c r="C337" s="243"/>
      <c r="D337" s="244" t="s">
        <v>171</v>
      </c>
      <c r="E337" s="245" t="s">
        <v>1</v>
      </c>
      <c r="F337" s="246" t="s">
        <v>432</v>
      </c>
      <c r="G337" s="243"/>
      <c r="H337" s="247">
        <v>0.8</v>
      </c>
      <c r="I337" s="248"/>
      <c r="J337" s="243"/>
      <c r="K337" s="243"/>
      <c r="L337" s="249"/>
      <c r="M337" s="250"/>
      <c r="N337" s="251"/>
      <c r="O337" s="251"/>
      <c r="P337" s="251"/>
      <c r="Q337" s="251"/>
      <c r="R337" s="251"/>
      <c r="S337" s="251"/>
      <c r="T337" s="252"/>
      <c r="AT337" s="253" t="s">
        <v>171</v>
      </c>
      <c r="AU337" s="253" t="s">
        <v>91</v>
      </c>
      <c r="AV337" s="13" t="s">
        <v>91</v>
      </c>
      <c r="AW337" s="13" t="s">
        <v>35</v>
      </c>
      <c r="AX337" s="13" t="s">
        <v>82</v>
      </c>
      <c r="AY337" s="253" t="s">
        <v>163</v>
      </c>
    </row>
    <row r="338" spans="1:65" s="14" customFormat="1">
      <c r="B338" s="254"/>
      <c r="C338" s="255"/>
      <c r="D338" s="244" t="s">
        <v>171</v>
      </c>
      <c r="E338" s="256" t="s">
        <v>1</v>
      </c>
      <c r="F338" s="257" t="s">
        <v>173</v>
      </c>
      <c r="G338" s="255"/>
      <c r="H338" s="258">
        <v>1.76</v>
      </c>
      <c r="I338" s="259"/>
      <c r="J338" s="255"/>
      <c r="K338" s="255"/>
      <c r="L338" s="260"/>
      <c r="M338" s="261"/>
      <c r="N338" s="262"/>
      <c r="O338" s="262"/>
      <c r="P338" s="262"/>
      <c r="Q338" s="262"/>
      <c r="R338" s="262"/>
      <c r="S338" s="262"/>
      <c r="T338" s="263"/>
      <c r="AT338" s="264" t="s">
        <v>171</v>
      </c>
      <c r="AU338" s="264" t="s">
        <v>91</v>
      </c>
      <c r="AV338" s="14" t="s">
        <v>169</v>
      </c>
      <c r="AW338" s="14" t="s">
        <v>35</v>
      </c>
      <c r="AX338" s="14" t="s">
        <v>36</v>
      </c>
      <c r="AY338" s="264" t="s">
        <v>163</v>
      </c>
    </row>
    <row r="339" spans="1:65" s="13" customFormat="1">
      <c r="B339" s="242"/>
      <c r="C339" s="243"/>
      <c r="D339" s="244" t="s">
        <v>171</v>
      </c>
      <c r="E339" s="243"/>
      <c r="F339" s="246" t="s">
        <v>433</v>
      </c>
      <c r="G339" s="243"/>
      <c r="H339" s="247">
        <v>1.8480000000000001</v>
      </c>
      <c r="I339" s="248"/>
      <c r="J339" s="243"/>
      <c r="K339" s="243"/>
      <c r="L339" s="249"/>
      <c r="M339" s="250"/>
      <c r="N339" s="251"/>
      <c r="O339" s="251"/>
      <c r="P339" s="251"/>
      <c r="Q339" s="251"/>
      <c r="R339" s="251"/>
      <c r="S339" s="251"/>
      <c r="T339" s="252"/>
      <c r="AT339" s="253" t="s">
        <v>171</v>
      </c>
      <c r="AU339" s="253" t="s">
        <v>91</v>
      </c>
      <c r="AV339" s="13" t="s">
        <v>91</v>
      </c>
      <c r="AW339" s="13" t="s">
        <v>4</v>
      </c>
      <c r="AX339" s="13" t="s">
        <v>36</v>
      </c>
      <c r="AY339" s="253" t="s">
        <v>163</v>
      </c>
    </row>
    <row r="340" spans="1:65" s="2" customFormat="1" ht="21.75" customHeight="1">
      <c r="A340" s="36"/>
      <c r="B340" s="37"/>
      <c r="C340" s="229" t="s">
        <v>434</v>
      </c>
      <c r="D340" s="229" t="s">
        <v>165</v>
      </c>
      <c r="E340" s="230" t="s">
        <v>435</v>
      </c>
      <c r="F340" s="231" t="s">
        <v>436</v>
      </c>
      <c r="G340" s="232" t="s">
        <v>168</v>
      </c>
      <c r="H340" s="233">
        <v>0.68600000000000005</v>
      </c>
      <c r="I340" s="234"/>
      <c r="J340" s="235">
        <f>ROUND(I340*H340,2)</f>
        <v>0</v>
      </c>
      <c r="K340" s="236"/>
      <c r="L340" s="39"/>
      <c r="M340" s="237" t="s">
        <v>1</v>
      </c>
      <c r="N340" s="238" t="s">
        <v>47</v>
      </c>
      <c r="O340" s="73"/>
      <c r="P340" s="239">
        <f>O340*H340</f>
        <v>0</v>
      </c>
      <c r="Q340" s="239">
        <v>0</v>
      </c>
      <c r="R340" s="239">
        <f>Q340*H340</f>
        <v>0</v>
      </c>
      <c r="S340" s="239">
        <v>1.8</v>
      </c>
      <c r="T340" s="240">
        <f>S340*H340</f>
        <v>1.2348000000000001</v>
      </c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R340" s="241" t="s">
        <v>169</v>
      </c>
      <c r="AT340" s="241" t="s">
        <v>165</v>
      </c>
      <c r="AU340" s="241" t="s">
        <v>91</v>
      </c>
      <c r="AY340" s="18" t="s">
        <v>163</v>
      </c>
      <c r="BE340" s="116">
        <f>IF(N340="základní",J340,0)</f>
        <v>0</v>
      </c>
      <c r="BF340" s="116">
        <f>IF(N340="snížená",J340,0)</f>
        <v>0</v>
      </c>
      <c r="BG340" s="116">
        <f>IF(N340="zákl. přenesená",J340,0)</f>
        <v>0</v>
      </c>
      <c r="BH340" s="116">
        <f>IF(N340="sníž. přenesená",J340,0)</f>
        <v>0</v>
      </c>
      <c r="BI340" s="116">
        <f>IF(N340="nulová",J340,0)</f>
        <v>0</v>
      </c>
      <c r="BJ340" s="18" t="s">
        <v>36</v>
      </c>
      <c r="BK340" s="116">
        <f>ROUND(I340*H340,2)</f>
        <v>0</v>
      </c>
      <c r="BL340" s="18" t="s">
        <v>169</v>
      </c>
      <c r="BM340" s="241" t="s">
        <v>437</v>
      </c>
    </row>
    <row r="341" spans="1:65" s="13" customFormat="1">
      <c r="B341" s="242"/>
      <c r="C341" s="243"/>
      <c r="D341" s="244" t="s">
        <v>171</v>
      </c>
      <c r="E341" s="245" t="s">
        <v>1</v>
      </c>
      <c r="F341" s="246" t="s">
        <v>438</v>
      </c>
      <c r="G341" s="243"/>
      <c r="H341" s="247">
        <v>0.624</v>
      </c>
      <c r="I341" s="248"/>
      <c r="J341" s="243"/>
      <c r="K341" s="243"/>
      <c r="L341" s="249"/>
      <c r="M341" s="250"/>
      <c r="N341" s="251"/>
      <c r="O341" s="251"/>
      <c r="P341" s="251"/>
      <c r="Q341" s="251"/>
      <c r="R341" s="251"/>
      <c r="S341" s="251"/>
      <c r="T341" s="252"/>
      <c r="AT341" s="253" t="s">
        <v>171</v>
      </c>
      <c r="AU341" s="253" t="s">
        <v>91</v>
      </c>
      <c r="AV341" s="13" t="s">
        <v>91</v>
      </c>
      <c r="AW341" s="13" t="s">
        <v>35</v>
      </c>
      <c r="AX341" s="13" t="s">
        <v>82</v>
      </c>
      <c r="AY341" s="253" t="s">
        <v>163</v>
      </c>
    </row>
    <row r="342" spans="1:65" s="14" customFormat="1">
      <c r="B342" s="254"/>
      <c r="C342" s="255"/>
      <c r="D342" s="244" t="s">
        <v>171</v>
      </c>
      <c r="E342" s="256" t="s">
        <v>1</v>
      </c>
      <c r="F342" s="257" t="s">
        <v>173</v>
      </c>
      <c r="G342" s="255"/>
      <c r="H342" s="258">
        <v>0.624</v>
      </c>
      <c r="I342" s="259"/>
      <c r="J342" s="255"/>
      <c r="K342" s="255"/>
      <c r="L342" s="260"/>
      <c r="M342" s="261"/>
      <c r="N342" s="262"/>
      <c r="O342" s="262"/>
      <c r="P342" s="262"/>
      <c r="Q342" s="262"/>
      <c r="R342" s="262"/>
      <c r="S342" s="262"/>
      <c r="T342" s="263"/>
      <c r="AT342" s="264" t="s">
        <v>171</v>
      </c>
      <c r="AU342" s="264" t="s">
        <v>91</v>
      </c>
      <c r="AV342" s="14" t="s">
        <v>169</v>
      </c>
      <c r="AW342" s="14" t="s">
        <v>35</v>
      </c>
      <c r="AX342" s="14" t="s">
        <v>36</v>
      </c>
      <c r="AY342" s="264" t="s">
        <v>163</v>
      </c>
    </row>
    <row r="343" spans="1:65" s="13" customFormat="1">
      <c r="B343" s="242"/>
      <c r="C343" s="243"/>
      <c r="D343" s="244" t="s">
        <v>171</v>
      </c>
      <c r="E343" s="243"/>
      <c r="F343" s="246" t="s">
        <v>439</v>
      </c>
      <c r="G343" s="243"/>
      <c r="H343" s="247">
        <v>0.68600000000000005</v>
      </c>
      <c r="I343" s="248"/>
      <c r="J343" s="243"/>
      <c r="K343" s="243"/>
      <c r="L343" s="249"/>
      <c r="M343" s="250"/>
      <c r="N343" s="251"/>
      <c r="O343" s="251"/>
      <c r="P343" s="251"/>
      <c r="Q343" s="251"/>
      <c r="R343" s="251"/>
      <c r="S343" s="251"/>
      <c r="T343" s="252"/>
      <c r="AT343" s="253" t="s">
        <v>171</v>
      </c>
      <c r="AU343" s="253" t="s">
        <v>91</v>
      </c>
      <c r="AV343" s="13" t="s">
        <v>91</v>
      </c>
      <c r="AW343" s="13" t="s">
        <v>4</v>
      </c>
      <c r="AX343" s="13" t="s">
        <v>36</v>
      </c>
      <c r="AY343" s="253" t="s">
        <v>163</v>
      </c>
    </row>
    <row r="344" spans="1:65" s="2" customFormat="1" ht="21.75" customHeight="1">
      <c r="A344" s="36"/>
      <c r="B344" s="37"/>
      <c r="C344" s="229" t="s">
        <v>440</v>
      </c>
      <c r="D344" s="229" t="s">
        <v>165</v>
      </c>
      <c r="E344" s="230" t="s">
        <v>441</v>
      </c>
      <c r="F344" s="231" t="s">
        <v>442</v>
      </c>
      <c r="G344" s="232" t="s">
        <v>382</v>
      </c>
      <c r="H344" s="233">
        <v>27.5</v>
      </c>
      <c r="I344" s="234"/>
      <c r="J344" s="235">
        <f>ROUND(I344*H344,2)</f>
        <v>0</v>
      </c>
      <c r="K344" s="236"/>
      <c r="L344" s="39"/>
      <c r="M344" s="237" t="s">
        <v>1</v>
      </c>
      <c r="N344" s="238" t="s">
        <v>47</v>
      </c>
      <c r="O344" s="73"/>
      <c r="P344" s="239">
        <f>O344*H344</f>
        <v>0</v>
      </c>
      <c r="Q344" s="239">
        <v>1.0000000000000001E-5</v>
      </c>
      <c r="R344" s="239">
        <f>Q344*H344</f>
        <v>2.7500000000000002E-4</v>
      </c>
      <c r="S344" s="239">
        <v>0</v>
      </c>
      <c r="T344" s="240">
        <f>S344*H344</f>
        <v>0</v>
      </c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R344" s="241" t="s">
        <v>169</v>
      </c>
      <c r="AT344" s="241" t="s">
        <v>165</v>
      </c>
      <c r="AU344" s="241" t="s">
        <v>91</v>
      </c>
      <c r="AY344" s="18" t="s">
        <v>163</v>
      </c>
      <c r="BE344" s="116">
        <f>IF(N344="základní",J344,0)</f>
        <v>0</v>
      </c>
      <c r="BF344" s="116">
        <f>IF(N344="snížená",J344,0)</f>
        <v>0</v>
      </c>
      <c r="BG344" s="116">
        <f>IF(N344="zákl. přenesená",J344,0)</f>
        <v>0</v>
      </c>
      <c r="BH344" s="116">
        <f>IF(N344="sníž. přenesená",J344,0)</f>
        <v>0</v>
      </c>
      <c r="BI344" s="116">
        <f>IF(N344="nulová",J344,0)</f>
        <v>0</v>
      </c>
      <c r="BJ344" s="18" t="s">
        <v>36</v>
      </c>
      <c r="BK344" s="116">
        <f>ROUND(I344*H344,2)</f>
        <v>0</v>
      </c>
      <c r="BL344" s="18" t="s">
        <v>169</v>
      </c>
      <c r="BM344" s="241" t="s">
        <v>443</v>
      </c>
    </row>
    <row r="345" spans="1:65" s="13" customFormat="1" ht="20.399999999999999">
      <c r="B345" s="242"/>
      <c r="C345" s="243"/>
      <c r="D345" s="244" t="s">
        <v>171</v>
      </c>
      <c r="E345" s="245" t="s">
        <v>1</v>
      </c>
      <c r="F345" s="246" t="s">
        <v>444</v>
      </c>
      <c r="G345" s="243"/>
      <c r="H345" s="247">
        <v>27.5</v>
      </c>
      <c r="I345" s="248"/>
      <c r="J345" s="243"/>
      <c r="K345" s="243"/>
      <c r="L345" s="249"/>
      <c r="M345" s="250"/>
      <c r="N345" s="251"/>
      <c r="O345" s="251"/>
      <c r="P345" s="251"/>
      <c r="Q345" s="251"/>
      <c r="R345" s="251"/>
      <c r="S345" s="251"/>
      <c r="T345" s="252"/>
      <c r="AT345" s="253" t="s">
        <v>171</v>
      </c>
      <c r="AU345" s="253" t="s">
        <v>91</v>
      </c>
      <c r="AV345" s="13" t="s">
        <v>91</v>
      </c>
      <c r="AW345" s="13" t="s">
        <v>35</v>
      </c>
      <c r="AX345" s="13" t="s">
        <v>82</v>
      </c>
      <c r="AY345" s="253" t="s">
        <v>163</v>
      </c>
    </row>
    <row r="346" spans="1:65" s="14" customFormat="1">
      <c r="B346" s="254"/>
      <c r="C346" s="255"/>
      <c r="D346" s="244" t="s">
        <v>171</v>
      </c>
      <c r="E346" s="256" t="s">
        <v>1</v>
      </c>
      <c r="F346" s="257" t="s">
        <v>173</v>
      </c>
      <c r="G346" s="255"/>
      <c r="H346" s="258">
        <v>27.5</v>
      </c>
      <c r="I346" s="259"/>
      <c r="J346" s="255"/>
      <c r="K346" s="255"/>
      <c r="L346" s="260"/>
      <c r="M346" s="261"/>
      <c r="N346" s="262"/>
      <c r="O346" s="262"/>
      <c r="P346" s="262"/>
      <c r="Q346" s="262"/>
      <c r="R346" s="262"/>
      <c r="S346" s="262"/>
      <c r="T346" s="263"/>
      <c r="AT346" s="264" t="s">
        <v>171</v>
      </c>
      <c r="AU346" s="264" t="s">
        <v>91</v>
      </c>
      <c r="AV346" s="14" t="s">
        <v>169</v>
      </c>
      <c r="AW346" s="14" t="s">
        <v>35</v>
      </c>
      <c r="AX346" s="14" t="s">
        <v>36</v>
      </c>
      <c r="AY346" s="264" t="s">
        <v>163</v>
      </c>
    </row>
    <row r="347" spans="1:65" s="12" customFormat="1" ht="22.95" customHeight="1">
      <c r="B347" s="214"/>
      <c r="C347" s="215"/>
      <c r="D347" s="216" t="s">
        <v>81</v>
      </c>
      <c r="E347" s="227" t="s">
        <v>445</v>
      </c>
      <c r="F347" s="227" t="s">
        <v>446</v>
      </c>
      <c r="G347" s="215"/>
      <c r="H347" s="215"/>
      <c r="I347" s="218"/>
      <c r="J347" s="228">
        <f>BK347</f>
        <v>0</v>
      </c>
      <c r="K347" s="215"/>
      <c r="L347" s="219"/>
      <c r="M347" s="220"/>
      <c r="N347" s="221"/>
      <c r="O347" s="221"/>
      <c r="P347" s="222">
        <f>P348</f>
        <v>0</v>
      </c>
      <c r="Q347" s="221"/>
      <c r="R347" s="222">
        <f>R348</f>
        <v>0</v>
      </c>
      <c r="S347" s="221"/>
      <c r="T347" s="223">
        <f>T348</f>
        <v>0</v>
      </c>
      <c r="AR347" s="224" t="s">
        <v>36</v>
      </c>
      <c r="AT347" s="225" t="s">
        <v>81</v>
      </c>
      <c r="AU347" s="225" t="s">
        <v>36</v>
      </c>
      <c r="AY347" s="224" t="s">
        <v>163</v>
      </c>
      <c r="BK347" s="226">
        <f>BK348</f>
        <v>0</v>
      </c>
    </row>
    <row r="348" spans="1:65" s="2" customFormat="1" ht="21.75" customHeight="1">
      <c r="A348" s="36"/>
      <c r="B348" s="37"/>
      <c r="C348" s="229" t="s">
        <v>447</v>
      </c>
      <c r="D348" s="229" t="s">
        <v>165</v>
      </c>
      <c r="E348" s="230" t="s">
        <v>448</v>
      </c>
      <c r="F348" s="231" t="s">
        <v>449</v>
      </c>
      <c r="G348" s="232" t="s">
        <v>204</v>
      </c>
      <c r="H348" s="233">
        <v>24.715</v>
      </c>
      <c r="I348" s="234"/>
      <c r="J348" s="235">
        <f>ROUND(I348*H348,2)</f>
        <v>0</v>
      </c>
      <c r="K348" s="236"/>
      <c r="L348" s="39"/>
      <c r="M348" s="237" t="s">
        <v>1</v>
      </c>
      <c r="N348" s="238" t="s">
        <v>47</v>
      </c>
      <c r="O348" s="73"/>
      <c r="P348" s="239">
        <f>O348*H348</f>
        <v>0</v>
      </c>
      <c r="Q348" s="239">
        <v>0</v>
      </c>
      <c r="R348" s="239">
        <f>Q348*H348</f>
        <v>0</v>
      </c>
      <c r="S348" s="239">
        <v>0</v>
      </c>
      <c r="T348" s="240">
        <f>S348*H348</f>
        <v>0</v>
      </c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R348" s="241" t="s">
        <v>169</v>
      </c>
      <c r="AT348" s="241" t="s">
        <v>165</v>
      </c>
      <c r="AU348" s="241" t="s">
        <v>91</v>
      </c>
      <c r="AY348" s="18" t="s">
        <v>163</v>
      </c>
      <c r="BE348" s="116">
        <f>IF(N348="základní",J348,0)</f>
        <v>0</v>
      </c>
      <c r="BF348" s="116">
        <f>IF(N348="snížená",J348,0)</f>
        <v>0</v>
      </c>
      <c r="BG348" s="116">
        <f>IF(N348="zákl. přenesená",J348,0)</f>
        <v>0</v>
      </c>
      <c r="BH348" s="116">
        <f>IF(N348="sníž. přenesená",J348,0)</f>
        <v>0</v>
      </c>
      <c r="BI348" s="116">
        <f>IF(N348="nulová",J348,0)</f>
        <v>0</v>
      </c>
      <c r="BJ348" s="18" t="s">
        <v>36</v>
      </c>
      <c r="BK348" s="116">
        <f>ROUND(I348*H348,2)</f>
        <v>0</v>
      </c>
      <c r="BL348" s="18" t="s">
        <v>169</v>
      </c>
      <c r="BM348" s="241" t="s">
        <v>450</v>
      </c>
    </row>
    <row r="349" spans="1:65" s="12" customFormat="1" ht="22.95" customHeight="1">
      <c r="B349" s="214"/>
      <c r="C349" s="215"/>
      <c r="D349" s="216" t="s">
        <v>81</v>
      </c>
      <c r="E349" s="227" t="s">
        <v>451</v>
      </c>
      <c r="F349" s="227" t="s">
        <v>452</v>
      </c>
      <c r="G349" s="215"/>
      <c r="H349" s="215"/>
      <c r="I349" s="218"/>
      <c r="J349" s="228">
        <f>BK349</f>
        <v>0</v>
      </c>
      <c r="K349" s="215"/>
      <c r="L349" s="219"/>
      <c r="M349" s="220"/>
      <c r="N349" s="221"/>
      <c r="O349" s="221"/>
      <c r="P349" s="222">
        <f>P350</f>
        <v>0</v>
      </c>
      <c r="Q349" s="221"/>
      <c r="R349" s="222">
        <f>R350</f>
        <v>0</v>
      </c>
      <c r="S349" s="221"/>
      <c r="T349" s="223">
        <f>T350</f>
        <v>0</v>
      </c>
      <c r="AR349" s="224" t="s">
        <v>36</v>
      </c>
      <c r="AT349" s="225" t="s">
        <v>81</v>
      </c>
      <c r="AU349" s="225" t="s">
        <v>36</v>
      </c>
      <c r="AY349" s="224" t="s">
        <v>163</v>
      </c>
      <c r="BK349" s="226">
        <f>BK350</f>
        <v>0</v>
      </c>
    </row>
    <row r="350" spans="1:65" s="2" customFormat="1" ht="16.5" customHeight="1">
      <c r="A350" s="36"/>
      <c r="B350" s="37"/>
      <c r="C350" s="229" t="s">
        <v>453</v>
      </c>
      <c r="D350" s="229" t="s">
        <v>165</v>
      </c>
      <c r="E350" s="230" t="s">
        <v>454</v>
      </c>
      <c r="F350" s="231" t="s">
        <v>455</v>
      </c>
      <c r="G350" s="232" t="s">
        <v>204</v>
      </c>
      <c r="H350" s="233">
        <v>53.606999999999999</v>
      </c>
      <c r="I350" s="234"/>
      <c r="J350" s="235">
        <f>ROUND(I350*H350,2)</f>
        <v>0</v>
      </c>
      <c r="K350" s="236"/>
      <c r="L350" s="39"/>
      <c r="M350" s="237" t="s">
        <v>1</v>
      </c>
      <c r="N350" s="238" t="s">
        <v>47</v>
      </c>
      <c r="O350" s="73"/>
      <c r="P350" s="239">
        <f>O350*H350</f>
        <v>0</v>
      </c>
      <c r="Q350" s="239">
        <v>0</v>
      </c>
      <c r="R350" s="239">
        <f>Q350*H350</f>
        <v>0</v>
      </c>
      <c r="S350" s="239">
        <v>0</v>
      </c>
      <c r="T350" s="240">
        <f>S350*H350</f>
        <v>0</v>
      </c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R350" s="241" t="s">
        <v>169</v>
      </c>
      <c r="AT350" s="241" t="s">
        <v>165</v>
      </c>
      <c r="AU350" s="241" t="s">
        <v>91</v>
      </c>
      <c r="AY350" s="18" t="s">
        <v>163</v>
      </c>
      <c r="BE350" s="116">
        <f>IF(N350="základní",J350,0)</f>
        <v>0</v>
      </c>
      <c r="BF350" s="116">
        <f>IF(N350="snížená",J350,0)</f>
        <v>0</v>
      </c>
      <c r="BG350" s="116">
        <f>IF(N350="zákl. přenesená",J350,0)</f>
        <v>0</v>
      </c>
      <c r="BH350" s="116">
        <f>IF(N350="sníž. přenesená",J350,0)</f>
        <v>0</v>
      </c>
      <c r="BI350" s="116">
        <f>IF(N350="nulová",J350,0)</f>
        <v>0</v>
      </c>
      <c r="BJ350" s="18" t="s">
        <v>36</v>
      </c>
      <c r="BK350" s="116">
        <f>ROUND(I350*H350,2)</f>
        <v>0</v>
      </c>
      <c r="BL350" s="18" t="s">
        <v>169</v>
      </c>
      <c r="BM350" s="241" t="s">
        <v>456</v>
      </c>
    </row>
    <row r="351" spans="1:65" s="12" customFormat="1" ht="25.95" customHeight="1">
      <c r="B351" s="214"/>
      <c r="C351" s="215"/>
      <c r="D351" s="216" t="s">
        <v>81</v>
      </c>
      <c r="E351" s="217" t="s">
        <v>457</v>
      </c>
      <c r="F351" s="217" t="s">
        <v>458</v>
      </c>
      <c r="G351" s="215"/>
      <c r="H351" s="215"/>
      <c r="I351" s="218"/>
      <c r="J351" s="193">
        <f>BK351</f>
        <v>0</v>
      </c>
      <c r="K351" s="215"/>
      <c r="L351" s="219"/>
      <c r="M351" s="220"/>
      <c r="N351" s="221"/>
      <c r="O351" s="221"/>
      <c r="P351" s="222">
        <f>P352+P388+P394+P400+P410+P448</f>
        <v>0</v>
      </c>
      <c r="Q351" s="221"/>
      <c r="R351" s="222">
        <f>R352+R388+R394+R400+R410+R448</f>
        <v>2.3129140900000005</v>
      </c>
      <c r="S351" s="221"/>
      <c r="T351" s="223">
        <f>T352+T388+T394+T400+T410+T448</f>
        <v>7.4798649999999994E-2</v>
      </c>
      <c r="AR351" s="224" t="s">
        <v>91</v>
      </c>
      <c r="AT351" s="225" t="s">
        <v>81</v>
      </c>
      <c r="AU351" s="225" t="s">
        <v>82</v>
      </c>
      <c r="AY351" s="224" t="s">
        <v>163</v>
      </c>
      <c r="BK351" s="226">
        <f>BK352+BK388+BK394+BK400+BK410+BK448</f>
        <v>0</v>
      </c>
    </row>
    <row r="352" spans="1:65" s="12" customFormat="1" ht="22.95" customHeight="1">
      <c r="B352" s="214"/>
      <c r="C352" s="215"/>
      <c r="D352" s="216" t="s">
        <v>81</v>
      </c>
      <c r="E352" s="227" t="s">
        <v>459</v>
      </c>
      <c r="F352" s="227" t="s">
        <v>460</v>
      </c>
      <c r="G352" s="215"/>
      <c r="H352" s="215"/>
      <c r="I352" s="218"/>
      <c r="J352" s="228">
        <f>BK352</f>
        <v>0</v>
      </c>
      <c r="K352" s="215"/>
      <c r="L352" s="219"/>
      <c r="M352" s="220"/>
      <c r="N352" s="221"/>
      <c r="O352" s="221"/>
      <c r="P352" s="222">
        <f>SUM(P353:P387)</f>
        <v>0</v>
      </c>
      <c r="Q352" s="221"/>
      <c r="R352" s="222">
        <f>SUM(R353:R387)</f>
        <v>0.15216051</v>
      </c>
      <c r="S352" s="221"/>
      <c r="T352" s="223">
        <f>SUM(T353:T387)</f>
        <v>0</v>
      </c>
      <c r="AR352" s="224" t="s">
        <v>91</v>
      </c>
      <c r="AT352" s="225" t="s">
        <v>81</v>
      </c>
      <c r="AU352" s="225" t="s">
        <v>36</v>
      </c>
      <c r="AY352" s="224" t="s">
        <v>163</v>
      </c>
      <c r="BK352" s="226">
        <f>SUM(BK353:BK387)</f>
        <v>0</v>
      </c>
    </row>
    <row r="353" spans="1:65" s="2" customFormat="1" ht="21.75" customHeight="1">
      <c r="A353" s="36"/>
      <c r="B353" s="37"/>
      <c r="C353" s="229" t="s">
        <v>461</v>
      </c>
      <c r="D353" s="229" t="s">
        <v>165</v>
      </c>
      <c r="E353" s="230" t="s">
        <v>462</v>
      </c>
      <c r="F353" s="231" t="s">
        <v>463</v>
      </c>
      <c r="G353" s="232" t="s">
        <v>226</v>
      </c>
      <c r="H353" s="233">
        <v>42.314999999999998</v>
      </c>
      <c r="I353" s="234"/>
      <c r="J353" s="235">
        <f>ROUND(I353*H353,2)</f>
        <v>0</v>
      </c>
      <c r="K353" s="236"/>
      <c r="L353" s="39"/>
      <c r="M353" s="237" t="s">
        <v>1</v>
      </c>
      <c r="N353" s="238" t="s">
        <v>47</v>
      </c>
      <c r="O353" s="73"/>
      <c r="P353" s="239">
        <f>O353*H353</f>
        <v>0</v>
      </c>
      <c r="Q353" s="239">
        <v>7.6999999999999996E-4</v>
      </c>
      <c r="R353" s="239">
        <f>Q353*H353</f>
        <v>3.2582549999999995E-2</v>
      </c>
      <c r="S353" s="239">
        <v>0</v>
      </c>
      <c r="T353" s="240">
        <f>S353*H353</f>
        <v>0</v>
      </c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R353" s="241" t="s">
        <v>241</v>
      </c>
      <c r="AT353" s="241" t="s">
        <v>165</v>
      </c>
      <c r="AU353" s="241" t="s">
        <v>91</v>
      </c>
      <c r="AY353" s="18" t="s">
        <v>163</v>
      </c>
      <c r="BE353" s="116">
        <f>IF(N353="základní",J353,0)</f>
        <v>0</v>
      </c>
      <c r="BF353" s="116">
        <f>IF(N353="snížená",J353,0)</f>
        <v>0</v>
      </c>
      <c r="BG353" s="116">
        <f>IF(N353="zákl. přenesená",J353,0)</f>
        <v>0</v>
      </c>
      <c r="BH353" s="116">
        <f>IF(N353="sníž. přenesená",J353,0)</f>
        <v>0</v>
      </c>
      <c r="BI353" s="116">
        <f>IF(N353="nulová",J353,0)</f>
        <v>0</v>
      </c>
      <c r="BJ353" s="18" t="s">
        <v>36</v>
      </c>
      <c r="BK353" s="116">
        <f>ROUND(I353*H353,2)</f>
        <v>0</v>
      </c>
      <c r="BL353" s="18" t="s">
        <v>241</v>
      </c>
      <c r="BM353" s="241" t="s">
        <v>464</v>
      </c>
    </row>
    <row r="354" spans="1:65" s="13" customFormat="1">
      <c r="B354" s="242"/>
      <c r="C354" s="243"/>
      <c r="D354" s="244" t="s">
        <v>171</v>
      </c>
      <c r="E354" s="245" t="s">
        <v>1</v>
      </c>
      <c r="F354" s="246" t="s">
        <v>465</v>
      </c>
      <c r="G354" s="243"/>
      <c r="H354" s="247">
        <v>42.314999999999998</v>
      </c>
      <c r="I354" s="248"/>
      <c r="J354" s="243"/>
      <c r="K354" s="243"/>
      <c r="L354" s="249"/>
      <c r="M354" s="250"/>
      <c r="N354" s="251"/>
      <c r="O354" s="251"/>
      <c r="P354" s="251"/>
      <c r="Q354" s="251"/>
      <c r="R354" s="251"/>
      <c r="S354" s="251"/>
      <c r="T354" s="252"/>
      <c r="AT354" s="253" t="s">
        <v>171</v>
      </c>
      <c r="AU354" s="253" t="s">
        <v>91</v>
      </c>
      <c r="AV354" s="13" t="s">
        <v>91</v>
      </c>
      <c r="AW354" s="13" t="s">
        <v>35</v>
      </c>
      <c r="AX354" s="13" t="s">
        <v>82</v>
      </c>
      <c r="AY354" s="253" t="s">
        <v>163</v>
      </c>
    </row>
    <row r="355" spans="1:65" s="14" customFormat="1">
      <c r="B355" s="254"/>
      <c r="C355" s="255"/>
      <c r="D355" s="244" t="s">
        <v>171</v>
      </c>
      <c r="E355" s="256" t="s">
        <v>1</v>
      </c>
      <c r="F355" s="257" t="s">
        <v>173</v>
      </c>
      <c r="G355" s="255"/>
      <c r="H355" s="258">
        <v>42.314999999999998</v>
      </c>
      <c r="I355" s="259"/>
      <c r="J355" s="255"/>
      <c r="K355" s="255"/>
      <c r="L355" s="260"/>
      <c r="M355" s="261"/>
      <c r="N355" s="262"/>
      <c r="O355" s="262"/>
      <c r="P355" s="262"/>
      <c r="Q355" s="262"/>
      <c r="R355" s="262"/>
      <c r="S355" s="262"/>
      <c r="T355" s="263"/>
      <c r="AT355" s="264" t="s">
        <v>171</v>
      </c>
      <c r="AU355" s="264" t="s">
        <v>91</v>
      </c>
      <c r="AV355" s="14" t="s">
        <v>169</v>
      </c>
      <c r="AW355" s="14" t="s">
        <v>35</v>
      </c>
      <c r="AX355" s="14" t="s">
        <v>36</v>
      </c>
      <c r="AY355" s="264" t="s">
        <v>163</v>
      </c>
    </row>
    <row r="356" spans="1:65" s="2" customFormat="1" ht="21.75" customHeight="1">
      <c r="A356" s="36"/>
      <c r="B356" s="37"/>
      <c r="C356" s="229" t="s">
        <v>466</v>
      </c>
      <c r="D356" s="229" t="s">
        <v>165</v>
      </c>
      <c r="E356" s="230" t="s">
        <v>467</v>
      </c>
      <c r="F356" s="231" t="s">
        <v>468</v>
      </c>
      <c r="G356" s="232" t="s">
        <v>226</v>
      </c>
      <c r="H356" s="233">
        <v>13.75</v>
      </c>
      <c r="I356" s="234"/>
      <c r="J356" s="235">
        <f>ROUND(I356*H356,2)</f>
        <v>0</v>
      </c>
      <c r="K356" s="236"/>
      <c r="L356" s="39"/>
      <c r="M356" s="237" t="s">
        <v>1</v>
      </c>
      <c r="N356" s="238" t="s">
        <v>47</v>
      </c>
      <c r="O356" s="73"/>
      <c r="P356" s="239">
        <f>O356*H356</f>
        <v>0</v>
      </c>
      <c r="Q356" s="239">
        <v>7.6999999999999996E-4</v>
      </c>
      <c r="R356" s="239">
        <f>Q356*H356</f>
        <v>1.05875E-2</v>
      </c>
      <c r="S356" s="239">
        <v>0</v>
      </c>
      <c r="T356" s="240">
        <f>S356*H356</f>
        <v>0</v>
      </c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R356" s="241" t="s">
        <v>241</v>
      </c>
      <c r="AT356" s="241" t="s">
        <v>165</v>
      </c>
      <c r="AU356" s="241" t="s">
        <v>91</v>
      </c>
      <c r="AY356" s="18" t="s">
        <v>163</v>
      </c>
      <c r="BE356" s="116">
        <f>IF(N356="základní",J356,0)</f>
        <v>0</v>
      </c>
      <c r="BF356" s="116">
        <f>IF(N356="snížená",J356,0)</f>
        <v>0</v>
      </c>
      <c r="BG356" s="116">
        <f>IF(N356="zákl. přenesená",J356,0)</f>
        <v>0</v>
      </c>
      <c r="BH356" s="116">
        <f>IF(N356="sníž. přenesená",J356,0)</f>
        <v>0</v>
      </c>
      <c r="BI356" s="116">
        <f>IF(N356="nulová",J356,0)</f>
        <v>0</v>
      </c>
      <c r="BJ356" s="18" t="s">
        <v>36</v>
      </c>
      <c r="BK356" s="116">
        <f>ROUND(I356*H356,2)</f>
        <v>0</v>
      </c>
      <c r="BL356" s="18" t="s">
        <v>241</v>
      </c>
      <c r="BM356" s="241" t="s">
        <v>469</v>
      </c>
    </row>
    <row r="357" spans="1:65" s="13" customFormat="1">
      <c r="B357" s="242"/>
      <c r="C357" s="243"/>
      <c r="D357" s="244" t="s">
        <v>171</v>
      </c>
      <c r="E357" s="245" t="s">
        <v>1</v>
      </c>
      <c r="F357" s="246" t="s">
        <v>470</v>
      </c>
      <c r="G357" s="243"/>
      <c r="H357" s="247">
        <v>13.75</v>
      </c>
      <c r="I357" s="248"/>
      <c r="J357" s="243"/>
      <c r="K357" s="243"/>
      <c r="L357" s="249"/>
      <c r="M357" s="250"/>
      <c r="N357" s="251"/>
      <c r="O357" s="251"/>
      <c r="P357" s="251"/>
      <c r="Q357" s="251"/>
      <c r="R357" s="251"/>
      <c r="S357" s="251"/>
      <c r="T357" s="252"/>
      <c r="AT357" s="253" t="s">
        <v>171</v>
      </c>
      <c r="AU357" s="253" t="s">
        <v>91</v>
      </c>
      <c r="AV357" s="13" t="s">
        <v>91</v>
      </c>
      <c r="AW357" s="13" t="s">
        <v>35</v>
      </c>
      <c r="AX357" s="13" t="s">
        <v>82</v>
      </c>
      <c r="AY357" s="253" t="s">
        <v>163</v>
      </c>
    </row>
    <row r="358" spans="1:65" s="14" customFormat="1">
      <c r="B358" s="254"/>
      <c r="C358" s="255"/>
      <c r="D358" s="244" t="s">
        <v>171</v>
      </c>
      <c r="E358" s="256" t="s">
        <v>1</v>
      </c>
      <c r="F358" s="257" t="s">
        <v>173</v>
      </c>
      <c r="G358" s="255"/>
      <c r="H358" s="258">
        <v>13.75</v>
      </c>
      <c r="I358" s="259"/>
      <c r="J358" s="255"/>
      <c r="K358" s="255"/>
      <c r="L358" s="260"/>
      <c r="M358" s="261"/>
      <c r="N358" s="262"/>
      <c r="O358" s="262"/>
      <c r="P358" s="262"/>
      <c r="Q358" s="262"/>
      <c r="R358" s="262"/>
      <c r="S358" s="262"/>
      <c r="T358" s="263"/>
      <c r="AT358" s="264" t="s">
        <v>171</v>
      </c>
      <c r="AU358" s="264" t="s">
        <v>91</v>
      </c>
      <c r="AV358" s="14" t="s">
        <v>169</v>
      </c>
      <c r="AW358" s="14" t="s">
        <v>35</v>
      </c>
      <c r="AX358" s="14" t="s">
        <v>36</v>
      </c>
      <c r="AY358" s="264" t="s">
        <v>163</v>
      </c>
    </row>
    <row r="359" spans="1:65" s="2" customFormat="1" ht="16.5" customHeight="1">
      <c r="A359" s="36"/>
      <c r="B359" s="37"/>
      <c r="C359" s="276" t="s">
        <v>471</v>
      </c>
      <c r="D359" s="276" t="s">
        <v>264</v>
      </c>
      <c r="E359" s="277" t="s">
        <v>472</v>
      </c>
      <c r="F359" s="278" t="s">
        <v>473</v>
      </c>
      <c r="G359" s="279" t="s">
        <v>226</v>
      </c>
      <c r="H359" s="280">
        <v>67.278000000000006</v>
      </c>
      <c r="I359" s="281"/>
      <c r="J359" s="282">
        <f>ROUND(I359*H359,2)</f>
        <v>0</v>
      </c>
      <c r="K359" s="283"/>
      <c r="L359" s="284"/>
      <c r="M359" s="285" t="s">
        <v>1</v>
      </c>
      <c r="N359" s="286" t="s">
        <v>47</v>
      </c>
      <c r="O359" s="73"/>
      <c r="P359" s="239">
        <f>O359*H359</f>
        <v>0</v>
      </c>
      <c r="Q359" s="239">
        <v>1.2700000000000001E-3</v>
      </c>
      <c r="R359" s="239">
        <f>Q359*H359</f>
        <v>8.5443060000000015E-2</v>
      </c>
      <c r="S359" s="239">
        <v>0</v>
      </c>
      <c r="T359" s="240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241" t="s">
        <v>320</v>
      </c>
      <c r="AT359" s="241" t="s">
        <v>264</v>
      </c>
      <c r="AU359" s="241" t="s">
        <v>91</v>
      </c>
      <c r="AY359" s="18" t="s">
        <v>163</v>
      </c>
      <c r="BE359" s="116">
        <f>IF(N359="základní",J359,0)</f>
        <v>0</v>
      </c>
      <c r="BF359" s="116">
        <f>IF(N359="snížená",J359,0)</f>
        <v>0</v>
      </c>
      <c r="BG359" s="116">
        <f>IF(N359="zákl. přenesená",J359,0)</f>
        <v>0</v>
      </c>
      <c r="BH359" s="116">
        <f>IF(N359="sníž. přenesená",J359,0)</f>
        <v>0</v>
      </c>
      <c r="BI359" s="116">
        <f>IF(N359="nulová",J359,0)</f>
        <v>0</v>
      </c>
      <c r="BJ359" s="18" t="s">
        <v>36</v>
      </c>
      <c r="BK359" s="116">
        <f>ROUND(I359*H359,2)</f>
        <v>0</v>
      </c>
      <c r="BL359" s="18" t="s">
        <v>241</v>
      </c>
      <c r="BM359" s="241" t="s">
        <v>474</v>
      </c>
    </row>
    <row r="360" spans="1:65" s="13" customFormat="1">
      <c r="B360" s="242"/>
      <c r="C360" s="243"/>
      <c r="D360" s="244" t="s">
        <v>171</v>
      </c>
      <c r="E360" s="245" t="s">
        <v>1</v>
      </c>
      <c r="F360" s="246" t="s">
        <v>465</v>
      </c>
      <c r="G360" s="243"/>
      <c r="H360" s="247">
        <v>42.314999999999998</v>
      </c>
      <c r="I360" s="248"/>
      <c r="J360" s="243"/>
      <c r="K360" s="243"/>
      <c r="L360" s="249"/>
      <c r="M360" s="250"/>
      <c r="N360" s="251"/>
      <c r="O360" s="251"/>
      <c r="P360" s="251"/>
      <c r="Q360" s="251"/>
      <c r="R360" s="251"/>
      <c r="S360" s="251"/>
      <c r="T360" s="252"/>
      <c r="AT360" s="253" t="s">
        <v>171</v>
      </c>
      <c r="AU360" s="253" t="s">
        <v>91</v>
      </c>
      <c r="AV360" s="13" t="s">
        <v>91</v>
      </c>
      <c r="AW360" s="13" t="s">
        <v>35</v>
      </c>
      <c r="AX360" s="13" t="s">
        <v>82</v>
      </c>
      <c r="AY360" s="253" t="s">
        <v>163</v>
      </c>
    </row>
    <row r="361" spans="1:65" s="15" customFormat="1">
      <c r="B361" s="265"/>
      <c r="C361" s="266"/>
      <c r="D361" s="244" t="s">
        <v>171</v>
      </c>
      <c r="E361" s="267" t="s">
        <v>1</v>
      </c>
      <c r="F361" s="268" t="s">
        <v>475</v>
      </c>
      <c r="G361" s="266"/>
      <c r="H361" s="269">
        <v>42.314999999999998</v>
      </c>
      <c r="I361" s="270"/>
      <c r="J361" s="266"/>
      <c r="K361" s="266"/>
      <c r="L361" s="271"/>
      <c r="M361" s="272"/>
      <c r="N361" s="273"/>
      <c r="O361" s="273"/>
      <c r="P361" s="273"/>
      <c r="Q361" s="273"/>
      <c r="R361" s="273"/>
      <c r="S361" s="273"/>
      <c r="T361" s="274"/>
      <c r="AT361" s="275" t="s">
        <v>171</v>
      </c>
      <c r="AU361" s="275" t="s">
        <v>91</v>
      </c>
      <c r="AV361" s="15" t="s">
        <v>178</v>
      </c>
      <c r="AW361" s="15" t="s">
        <v>35</v>
      </c>
      <c r="AX361" s="15" t="s">
        <v>82</v>
      </c>
      <c r="AY361" s="275" t="s">
        <v>163</v>
      </c>
    </row>
    <row r="362" spans="1:65" s="13" customFormat="1">
      <c r="B362" s="242"/>
      <c r="C362" s="243"/>
      <c r="D362" s="244" t="s">
        <v>171</v>
      </c>
      <c r="E362" s="245" t="s">
        <v>1</v>
      </c>
      <c r="F362" s="246" t="s">
        <v>470</v>
      </c>
      <c r="G362" s="243"/>
      <c r="H362" s="247">
        <v>13.75</v>
      </c>
      <c r="I362" s="248"/>
      <c r="J362" s="243"/>
      <c r="K362" s="243"/>
      <c r="L362" s="249"/>
      <c r="M362" s="250"/>
      <c r="N362" s="251"/>
      <c r="O362" s="251"/>
      <c r="P362" s="251"/>
      <c r="Q362" s="251"/>
      <c r="R362" s="251"/>
      <c r="S362" s="251"/>
      <c r="T362" s="252"/>
      <c r="AT362" s="253" t="s">
        <v>171</v>
      </c>
      <c r="AU362" s="253" t="s">
        <v>91</v>
      </c>
      <c r="AV362" s="13" t="s">
        <v>91</v>
      </c>
      <c r="AW362" s="13" t="s">
        <v>35</v>
      </c>
      <c r="AX362" s="13" t="s">
        <v>82</v>
      </c>
      <c r="AY362" s="253" t="s">
        <v>163</v>
      </c>
    </row>
    <row r="363" spans="1:65" s="15" customFormat="1">
      <c r="B363" s="265"/>
      <c r="C363" s="266"/>
      <c r="D363" s="244" t="s">
        <v>171</v>
      </c>
      <c r="E363" s="267" t="s">
        <v>1</v>
      </c>
      <c r="F363" s="268" t="s">
        <v>476</v>
      </c>
      <c r="G363" s="266"/>
      <c r="H363" s="269">
        <v>13.75</v>
      </c>
      <c r="I363" s="270"/>
      <c r="J363" s="266"/>
      <c r="K363" s="266"/>
      <c r="L363" s="271"/>
      <c r="M363" s="272"/>
      <c r="N363" s="273"/>
      <c r="O363" s="273"/>
      <c r="P363" s="273"/>
      <c r="Q363" s="273"/>
      <c r="R363" s="273"/>
      <c r="S363" s="273"/>
      <c r="T363" s="274"/>
      <c r="AT363" s="275" t="s">
        <v>171</v>
      </c>
      <c r="AU363" s="275" t="s">
        <v>91</v>
      </c>
      <c r="AV363" s="15" t="s">
        <v>178</v>
      </c>
      <c r="AW363" s="15" t="s">
        <v>35</v>
      </c>
      <c r="AX363" s="15" t="s">
        <v>82</v>
      </c>
      <c r="AY363" s="275" t="s">
        <v>163</v>
      </c>
    </row>
    <row r="364" spans="1:65" s="14" customFormat="1">
      <c r="B364" s="254"/>
      <c r="C364" s="255"/>
      <c r="D364" s="244" t="s">
        <v>171</v>
      </c>
      <c r="E364" s="256" t="s">
        <v>1</v>
      </c>
      <c r="F364" s="257" t="s">
        <v>173</v>
      </c>
      <c r="G364" s="255"/>
      <c r="H364" s="258">
        <v>56.064999999999998</v>
      </c>
      <c r="I364" s="259"/>
      <c r="J364" s="255"/>
      <c r="K364" s="255"/>
      <c r="L364" s="260"/>
      <c r="M364" s="261"/>
      <c r="N364" s="262"/>
      <c r="O364" s="262"/>
      <c r="P364" s="262"/>
      <c r="Q364" s="262"/>
      <c r="R364" s="262"/>
      <c r="S364" s="262"/>
      <c r="T364" s="263"/>
      <c r="AT364" s="264" t="s">
        <v>171</v>
      </c>
      <c r="AU364" s="264" t="s">
        <v>91</v>
      </c>
      <c r="AV364" s="14" t="s">
        <v>169</v>
      </c>
      <c r="AW364" s="14" t="s">
        <v>35</v>
      </c>
      <c r="AX364" s="14" t="s">
        <v>36</v>
      </c>
      <c r="AY364" s="264" t="s">
        <v>163</v>
      </c>
    </row>
    <row r="365" spans="1:65" s="13" customFormat="1">
      <c r="B365" s="242"/>
      <c r="C365" s="243"/>
      <c r="D365" s="244" t="s">
        <v>171</v>
      </c>
      <c r="E365" s="243"/>
      <c r="F365" s="246" t="s">
        <v>477</v>
      </c>
      <c r="G365" s="243"/>
      <c r="H365" s="247">
        <v>67.278000000000006</v>
      </c>
      <c r="I365" s="248"/>
      <c r="J365" s="243"/>
      <c r="K365" s="243"/>
      <c r="L365" s="249"/>
      <c r="M365" s="250"/>
      <c r="N365" s="251"/>
      <c r="O365" s="251"/>
      <c r="P365" s="251"/>
      <c r="Q365" s="251"/>
      <c r="R365" s="251"/>
      <c r="S365" s="251"/>
      <c r="T365" s="252"/>
      <c r="AT365" s="253" t="s">
        <v>171</v>
      </c>
      <c r="AU365" s="253" t="s">
        <v>91</v>
      </c>
      <c r="AV365" s="13" t="s">
        <v>91</v>
      </c>
      <c r="AW365" s="13" t="s">
        <v>4</v>
      </c>
      <c r="AX365" s="13" t="s">
        <v>36</v>
      </c>
      <c r="AY365" s="253" t="s">
        <v>163</v>
      </c>
    </row>
    <row r="366" spans="1:65" s="2" customFormat="1" ht="21.75" customHeight="1">
      <c r="A366" s="36"/>
      <c r="B366" s="37"/>
      <c r="C366" s="229" t="s">
        <v>478</v>
      </c>
      <c r="D366" s="229" t="s">
        <v>165</v>
      </c>
      <c r="E366" s="230" t="s">
        <v>479</v>
      </c>
      <c r="F366" s="231" t="s">
        <v>480</v>
      </c>
      <c r="G366" s="232" t="s">
        <v>226</v>
      </c>
      <c r="H366" s="233">
        <v>42.314999999999998</v>
      </c>
      <c r="I366" s="234"/>
      <c r="J366" s="235">
        <f>ROUND(I366*H366,2)</f>
        <v>0</v>
      </c>
      <c r="K366" s="236"/>
      <c r="L366" s="39"/>
      <c r="M366" s="237" t="s">
        <v>1</v>
      </c>
      <c r="N366" s="238" t="s">
        <v>47</v>
      </c>
      <c r="O366" s="73"/>
      <c r="P366" s="239">
        <f>O366*H366</f>
        <v>0</v>
      </c>
      <c r="Q366" s="239">
        <v>0</v>
      </c>
      <c r="R366" s="239">
        <f>Q366*H366</f>
        <v>0</v>
      </c>
      <c r="S366" s="239">
        <v>0</v>
      </c>
      <c r="T366" s="240">
        <f>S366*H366</f>
        <v>0</v>
      </c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R366" s="241" t="s">
        <v>241</v>
      </c>
      <c r="AT366" s="241" t="s">
        <v>165</v>
      </c>
      <c r="AU366" s="241" t="s">
        <v>91</v>
      </c>
      <c r="AY366" s="18" t="s">
        <v>163</v>
      </c>
      <c r="BE366" s="116">
        <f>IF(N366="základní",J366,0)</f>
        <v>0</v>
      </c>
      <c r="BF366" s="116">
        <f>IF(N366="snížená",J366,0)</f>
        <v>0</v>
      </c>
      <c r="BG366" s="116">
        <f>IF(N366="zákl. přenesená",J366,0)</f>
        <v>0</v>
      </c>
      <c r="BH366" s="116">
        <f>IF(N366="sníž. přenesená",J366,0)</f>
        <v>0</v>
      </c>
      <c r="BI366" s="116">
        <f>IF(N366="nulová",J366,0)</f>
        <v>0</v>
      </c>
      <c r="BJ366" s="18" t="s">
        <v>36</v>
      </c>
      <c r="BK366" s="116">
        <f>ROUND(I366*H366,2)</f>
        <v>0</v>
      </c>
      <c r="BL366" s="18" t="s">
        <v>241</v>
      </c>
      <c r="BM366" s="241" t="s">
        <v>481</v>
      </c>
    </row>
    <row r="367" spans="1:65" s="13" customFormat="1">
      <c r="B367" s="242"/>
      <c r="C367" s="243"/>
      <c r="D367" s="244" t="s">
        <v>171</v>
      </c>
      <c r="E367" s="245" t="s">
        <v>1</v>
      </c>
      <c r="F367" s="246" t="s">
        <v>465</v>
      </c>
      <c r="G367" s="243"/>
      <c r="H367" s="247">
        <v>42.314999999999998</v>
      </c>
      <c r="I367" s="248"/>
      <c r="J367" s="243"/>
      <c r="K367" s="243"/>
      <c r="L367" s="249"/>
      <c r="M367" s="250"/>
      <c r="N367" s="251"/>
      <c r="O367" s="251"/>
      <c r="P367" s="251"/>
      <c r="Q367" s="251"/>
      <c r="R367" s="251"/>
      <c r="S367" s="251"/>
      <c r="T367" s="252"/>
      <c r="AT367" s="253" t="s">
        <v>171</v>
      </c>
      <c r="AU367" s="253" t="s">
        <v>91</v>
      </c>
      <c r="AV367" s="13" t="s">
        <v>91</v>
      </c>
      <c r="AW367" s="13" t="s">
        <v>35</v>
      </c>
      <c r="AX367" s="13" t="s">
        <v>82</v>
      </c>
      <c r="AY367" s="253" t="s">
        <v>163</v>
      </c>
    </row>
    <row r="368" spans="1:65" s="14" customFormat="1">
      <c r="B368" s="254"/>
      <c r="C368" s="255"/>
      <c r="D368" s="244" t="s">
        <v>171</v>
      </c>
      <c r="E368" s="256" t="s">
        <v>1</v>
      </c>
      <c r="F368" s="257" t="s">
        <v>173</v>
      </c>
      <c r="G368" s="255"/>
      <c r="H368" s="258">
        <v>42.314999999999998</v>
      </c>
      <c r="I368" s="259"/>
      <c r="J368" s="255"/>
      <c r="K368" s="255"/>
      <c r="L368" s="260"/>
      <c r="M368" s="261"/>
      <c r="N368" s="262"/>
      <c r="O368" s="262"/>
      <c r="P368" s="262"/>
      <c r="Q368" s="262"/>
      <c r="R368" s="262"/>
      <c r="S368" s="262"/>
      <c r="T368" s="263"/>
      <c r="AT368" s="264" t="s">
        <v>171</v>
      </c>
      <c r="AU368" s="264" t="s">
        <v>91</v>
      </c>
      <c r="AV368" s="14" t="s">
        <v>169</v>
      </c>
      <c r="AW368" s="14" t="s">
        <v>35</v>
      </c>
      <c r="AX368" s="14" t="s">
        <v>36</v>
      </c>
      <c r="AY368" s="264" t="s">
        <v>163</v>
      </c>
    </row>
    <row r="369" spans="1:65" s="2" customFormat="1" ht="21.75" customHeight="1">
      <c r="A369" s="36"/>
      <c r="B369" s="37"/>
      <c r="C369" s="229" t="s">
        <v>482</v>
      </c>
      <c r="D369" s="229" t="s">
        <v>165</v>
      </c>
      <c r="E369" s="230" t="s">
        <v>483</v>
      </c>
      <c r="F369" s="231" t="s">
        <v>484</v>
      </c>
      <c r="G369" s="232" t="s">
        <v>226</v>
      </c>
      <c r="H369" s="233">
        <v>42.314999999999998</v>
      </c>
      <c r="I369" s="234"/>
      <c r="J369" s="235">
        <f>ROUND(I369*H369,2)</f>
        <v>0</v>
      </c>
      <c r="K369" s="236"/>
      <c r="L369" s="39"/>
      <c r="M369" s="237" t="s">
        <v>1</v>
      </c>
      <c r="N369" s="238" t="s">
        <v>47</v>
      </c>
      <c r="O369" s="73"/>
      <c r="P369" s="239">
        <f>O369*H369</f>
        <v>0</v>
      </c>
      <c r="Q369" s="239">
        <v>0</v>
      </c>
      <c r="R369" s="239">
        <f>Q369*H369</f>
        <v>0</v>
      </c>
      <c r="S369" s="239">
        <v>0</v>
      </c>
      <c r="T369" s="240">
        <f>S369*H369</f>
        <v>0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R369" s="241" t="s">
        <v>241</v>
      </c>
      <c r="AT369" s="241" t="s">
        <v>165</v>
      </c>
      <c r="AU369" s="241" t="s">
        <v>91</v>
      </c>
      <c r="AY369" s="18" t="s">
        <v>163</v>
      </c>
      <c r="BE369" s="116">
        <f>IF(N369="základní",J369,0)</f>
        <v>0</v>
      </c>
      <c r="BF369" s="116">
        <f>IF(N369="snížená",J369,0)</f>
        <v>0</v>
      </c>
      <c r="BG369" s="116">
        <f>IF(N369="zákl. přenesená",J369,0)</f>
        <v>0</v>
      </c>
      <c r="BH369" s="116">
        <f>IF(N369="sníž. přenesená",J369,0)</f>
        <v>0</v>
      </c>
      <c r="BI369" s="116">
        <f>IF(N369="nulová",J369,0)</f>
        <v>0</v>
      </c>
      <c r="BJ369" s="18" t="s">
        <v>36</v>
      </c>
      <c r="BK369" s="116">
        <f>ROUND(I369*H369,2)</f>
        <v>0</v>
      </c>
      <c r="BL369" s="18" t="s">
        <v>241</v>
      </c>
      <c r="BM369" s="241" t="s">
        <v>485</v>
      </c>
    </row>
    <row r="370" spans="1:65" s="13" customFormat="1">
      <c r="B370" s="242"/>
      <c r="C370" s="243"/>
      <c r="D370" s="244" t="s">
        <v>171</v>
      </c>
      <c r="E370" s="245" t="s">
        <v>1</v>
      </c>
      <c r="F370" s="246" t="s">
        <v>465</v>
      </c>
      <c r="G370" s="243"/>
      <c r="H370" s="247">
        <v>42.314999999999998</v>
      </c>
      <c r="I370" s="248"/>
      <c r="J370" s="243"/>
      <c r="K370" s="243"/>
      <c r="L370" s="249"/>
      <c r="M370" s="250"/>
      <c r="N370" s="251"/>
      <c r="O370" s="251"/>
      <c r="P370" s="251"/>
      <c r="Q370" s="251"/>
      <c r="R370" s="251"/>
      <c r="S370" s="251"/>
      <c r="T370" s="252"/>
      <c r="AT370" s="253" t="s">
        <v>171</v>
      </c>
      <c r="AU370" s="253" t="s">
        <v>91</v>
      </c>
      <c r="AV370" s="13" t="s">
        <v>91</v>
      </c>
      <c r="AW370" s="13" t="s">
        <v>35</v>
      </c>
      <c r="AX370" s="13" t="s">
        <v>82</v>
      </c>
      <c r="AY370" s="253" t="s">
        <v>163</v>
      </c>
    </row>
    <row r="371" spans="1:65" s="14" customFormat="1">
      <c r="B371" s="254"/>
      <c r="C371" s="255"/>
      <c r="D371" s="244" t="s">
        <v>171</v>
      </c>
      <c r="E371" s="256" t="s">
        <v>1</v>
      </c>
      <c r="F371" s="257" t="s">
        <v>173</v>
      </c>
      <c r="G371" s="255"/>
      <c r="H371" s="258">
        <v>42.314999999999998</v>
      </c>
      <c r="I371" s="259"/>
      <c r="J371" s="255"/>
      <c r="K371" s="255"/>
      <c r="L371" s="260"/>
      <c r="M371" s="261"/>
      <c r="N371" s="262"/>
      <c r="O371" s="262"/>
      <c r="P371" s="262"/>
      <c r="Q371" s="262"/>
      <c r="R371" s="262"/>
      <c r="S371" s="262"/>
      <c r="T371" s="263"/>
      <c r="AT371" s="264" t="s">
        <v>171</v>
      </c>
      <c r="AU371" s="264" t="s">
        <v>91</v>
      </c>
      <c r="AV371" s="14" t="s">
        <v>169</v>
      </c>
      <c r="AW371" s="14" t="s">
        <v>35</v>
      </c>
      <c r="AX371" s="14" t="s">
        <v>36</v>
      </c>
      <c r="AY371" s="264" t="s">
        <v>163</v>
      </c>
    </row>
    <row r="372" spans="1:65" s="2" customFormat="1" ht="21.75" customHeight="1">
      <c r="A372" s="36"/>
      <c r="B372" s="37"/>
      <c r="C372" s="229" t="s">
        <v>486</v>
      </c>
      <c r="D372" s="229" t="s">
        <v>165</v>
      </c>
      <c r="E372" s="230" t="s">
        <v>487</v>
      </c>
      <c r="F372" s="231" t="s">
        <v>488</v>
      </c>
      <c r="G372" s="232" t="s">
        <v>226</v>
      </c>
      <c r="H372" s="233">
        <v>13.75</v>
      </c>
      <c r="I372" s="234"/>
      <c r="J372" s="235">
        <f>ROUND(I372*H372,2)</f>
        <v>0</v>
      </c>
      <c r="K372" s="236"/>
      <c r="L372" s="39"/>
      <c r="M372" s="237" t="s">
        <v>1</v>
      </c>
      <c r="N372" s="238" t="s">
        <v>47</v>
      </c>
      <c r="O372" s="73"/>
      <c r="P372" s="239">
        <f>O372*H372</f>
        <v>0</v>
      </c>
      <c r="Q372" s="239">
        <v>0</v>
      </c>
      <c r="R372" s="239">
        <f>Q372*H372</f>
        <v>0</v>
      </c>
      <c r="S372" s="239">
        <v>0</v>
      </c>
      <c r="T372" s="240">
        <f>S372*H372</f>
        <v>0</v>
      </c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R372" s="241" t="s">
        <v>241</v>
      </c>
      <c r="AT372" s="241" t="s">
        <v>165</v>
      </c>
      <c r="AU372" s="241" t="s">
        <v>91</v>
      </c>
      <c r="AY372" s="18" t="s">
        <v>163</v>
      </c>
      <c r="BE372" s="116">
        <f>IF(N372="základní",J372,0)</f>
        <v>0</v>
      </c>
      <c r="BF372" s="116">
        <f>IF(N372="snížená",J372,0)</f>
        <v>0</v>
      </c>
      <c r="BG372" s="116">
        <f>IF(N372="zákl. přenesená",J372,0)</f>
        <v>0</v>
      </c>
      <c r="BH372" s="116">
        <f>IF(N372="sníž. přenesená",J372,0)</f>
        <v>0</v>
      </c>
      <c r="BI372" s="116">
        <f>IF(N372="nulová",J372,0)</f>
        <v>0</v>
      </c>
      <c r="BJ372" s="18" t="s">
        <v>36</v>
      </c>
      <c r="BK372" s="116">
        <f>ROUND(I372*H372,2)</f>
        <v>0</v>
      </c>
      <c r="BL372" s="18" t="s">
        <v>241</v>
      </c>
      <c r="BM372" s="241" t="s">
        <v>489</v>
      </c>
    </row>
    <row r="373" spans="1:65" s="13" customFormat="1">
      <c r="B373" s="242"/>
      <c r="C373" s="243"/>
      <c r="D373" s="244" t="s">
        <v>171</v>
      </c>
      <c r="E373" s="245" t="s">
        <v>1</v>
      </c>
      <c r="F373" s="246" t="s">
        <v>470</v>
      </c>
      <c r="G373" s="243"/>
      <c r="H373" s="247">
        <v>13.75</v>
      </c>
      <c r="I373" s="248"/>
      <c r="J373" s="243"/>
      <c r="K373" s="243"/>
      <c r="L373" s="249"/>
      <c r="M373" s="250"/>
      <c r="N373" s="251"/>
      <c r="O373" s="251"/>
      <c r="P373" s="251"/>
      <c r="Q373" s="251"/>
      <c r="R373" s="251"/>
      <c r="S373" s="251"/>
      <c r="T373" s="252"/>
      <c r="AT373" s="253" t="s">
        <v>171</v>
      </c>
      <c r="AU373" s="253" t="s">
        <v>91</v>
      </c>
      <c r="AV373" s="13" t="s">
        <v>91</v>
      </c>
      <c r="AW373" s="13" t="s">
        <v>35</v>
      </c>
      <c r="AX373" s="13" t="s">
        <v>82</v>
      </c>
      <c r="AY373" s="253" t="s">
        <v>163</v>
      </c>
    </row>
    <row r="374" spans="1:65" s="14" customFormat="1">
      <c r="B374" s="254"/>
      <c r="C374" s="255"/>
      <c r="D374" s="244" t="s">
        <v>171</v>
      </c>
      <c r="E374" s="256" t="s">
        <v>1</v>
      </c>
      <c r="F374" s="257" t="s">
        <v>173</v>
      </c>
      <c r="G374" s="255"/>
      <c r="H374" s="258">
        <v>13.75</v>
      </c>
      <c r="I374" s="259"/>
      <c r="J374" s="255"/>
      <c r="K374" s="255"/>
      <c r="L374" s="260"/>
      <c r="M374" s="261"/>
      <c r="N374" s="262"/>
      <c r="O374" s="262"/>
      <c r="P374" s="262"/>
      <c r="Q374" s="262"/>
      <c r="R374" s="262"/>
      <c r="S374" s="262"/>
      <c r="T374" s="263"/>
      <c r="AT374" s="264" t="s">
        <v>171</v>
      </c>
      <c r="AU374" s="264" t="s">
        <v>91</v>
      </c>
      <c r="AV374" s="14" t="s">
        <v>169</v>
      </c>
      <c r="AW374" s="14" t="s">
        <v>35</v>
      </c>
      <c r="AX374" s="14" t="s">
        <v>36</v>
      </c>
      <c r="AY374" s="264" t="s">
        <v>163</v>
      </c>
    </row>
    <row r="375" spans="1:65" s="2" customFormat="1" ht="21.75" customHeight="1">
      <c r="A375" s="36"/>
      <c r="B375" s="37"/>
      <c r="C375" s="229" t="s">
        <v>490</v>
      </c>
      <c r="D375" s="229" t="s">
        <v>165</v>
      </c>
      <c r="E375" s="230" t="s">
        <v>491</v>
      </c>
      <c r="F375" s="231" t="s">
        <v>492</v>
      </c>
      <c r="G375" s="232" t="s">
        <v>226</v>
      </c>
      <c r="H375" s="233">
        <v>13.75</v>
      </c>
      <c r="I375" s="234"/>
      <c r="J375" s="235">
        <f>ROUND(I375*H375,2)</f>
        <v>0</v>
      </c>
      <c r="K375" s="236"/>
      <c r="L375" s="39"/>
      <c r="M375" s="237" t="s">
        <v>1</v>
      </c>
      <c r="N375" s="238" t="s">
        <v>47</v>
      </c>
      <c r="O375" s="73"/>
      <c r="P375" s="239">
        <f>O375*H375</f>
        <v>0</v>
      </c>
      <c r="Q375" s="239">
        <v>0</v>
      </c>
      <c r="R375" s="239">
        <f>Q375*H375</f>
        <v>0</v>
      </c>
      <c r="S375" s="239">
        <v>0</v>
      </c>
      <c r="T375" s="240">
        <f>S375*H375</f>
        <v>0</v>
      </c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R375" s="241" t="s">
        <v>241</v>
      </c>
      <c r="AT375" s="241" t="s">
        <v>165</v>
      </c>
      <c r="AU375" s="241" t="s">
        <v>91</v>
      </c>
      <c r="AY375" s="18" t="s">
        <v>163</v>
      </c>
      <c r="BE375" s="116">
        <f>IF(N375="základní",J375,0)</f>
        <v>0</v>
      </c>
      <c r="BF375" s="116">
        <f>IF(N375="snížená",J375,0)</f>
        <v>0</v>
      </c>
      <c r="BG375" s="116">
        <f>IF(N375="zákl. přenesená",J375,0)</f>
        <v>0</v>
      </c>
      <c r="BH375" s="116">
        <f>IF(N375="sníž. přenesená",J375,0)</f>
        <v>0</v>
      </c>
      <c r="BI375" s="116">
        <f>IF(N375="nulová",J375,0)</f>
        <v>0</v>
      </c>
      <c r="BJ375" s="18" t="s">
        <v>36</v>
      </c>
      <c r="BK375" s="116">
        <f>ROUND(I375*H375,2)</f>
        <v>0</v>
      </c>
      <c r="BL375" s="18" t="s">
        <v>241</v>
      </c>
      <c r="BM375" s="241" t="s">
        <v>493</v>
      </c>
    </row>
    <row r="376" spans="1:65" s="13" customFormat="1">
      <c r="B376" s="242"/>
      <c r="C376" s="243"/>
      <c r="D376" s="244" t="s">
        <v>171</v>
      </c>
      <c r="E376" s="245" t="s">
        <v>1</v>
      </c>
      <c r="F376" s="246" t="s">
        <v>470</v>
      </c>
      <c r="G376" s="243"/>
      <c r="H376" s="247">
        <v>13.75</v>
      </c>
      <c r="I376" s="248"/>
      <c r="J376" s="243"/>
      <c r="K376" s="243"/>
      <c r="L376" s="249"/>
      <c r="M376" s="250"/>
      <c r="N376" s="251"/>
      <c r="O376" s="251"/>
      <c r="P376" s="251"/>
      <c r="Q376" s="251"/>
      <c r="R376" s="251"/>
      <c r="S376" s="251"/>
      <c r="T376" s="252"/>
      <c r="AT376" s="253" t="s">
        <v>171</v>
      </c>
      <c r="AU376" s="253" t="s">
        <v>91</v>
      </c>
      <c r="AV376" s="13" t="s">
        <v>91</v>
      </c>
      <c r="AW376" s="13" t="s">
        <v>35</v>
      </c>
      <c r="AX376" s="13" t="s">
        <v>82</v>
      </c>
      <c r="AY376" s="253" t="s">
        <v>163</v>
      </c>
    </row>
    <row r="377" spans="1:65" s="14" customFormat="1">
      <c r="B377" s="254"/>
      <c r="C377" s="255"/>
      <c r="D377" s="244" t="s">
        <v>171</v>
      </c>
      <c r="E377" s="256" t="s">
        <v>1</v>
      </c>
      <c r="F377" s="257" t="s">
        <v>173</v>
      </c>
      <c r="G377" s="255"/>
      <c r="H377" s="258">
        <v>13.75</v>
      </c>
      <c r="I377" s="259"/>
      <c r="J377" s="255"/>
      <c r="K377" s="255"/>
      <c r="L377" s="260"/>
      <c r="M377" s="261"/>
      <c r="N377" s="262"/>
      <c r="O377" s="262"/>
      <c r="P377" s="262"/>
      <c r="Q377" s="262"/>
      <c r="R377" s="262"/>
      <c r="S377" s="262"/>
      <c r="T377" s="263"/>
      <c r="AT377" s="264" t="s">
        <v>171</v>
      </c>
      <c r="AU377" s="264" t="s">
        <v>91</v>
      </c>
      <c r="AV377" s="14" t="s">
        <v>169</v>
      </c>
      <c r="AW377" s="14" t="s">
        <v>35</v>
      </c>
      <c r="AX377" s="14" t="s">
        <v>36</v>
      </c>
      <c r="AY377" s="264" t="s">
        <v>163</v>
      </c>
    </row>
    <row r="378" spans="1:65" s="2" customFormat="1" ht="21.75" customHeight="1">
      <c r="A378" s="36"/>
      <c r="B378" s="37"/>
      <c r="C378" s="276" t="s">
        <v>494</v>
      </c>
      <c r="D378" s="276" t="s">
        <v>264</v>
      </c>
      <c r="E378" s="277" t="s">
        <v>495</v>
      </c>
      <c r="F378" s="278" t="s">
        <v>496</v>
      </c>
      <c r="G378" s="279" t="s">
        <v>226</v>
      </c>
      <c r="H378" s="280">
        <v>117.73699999999999</v>
      </c>
      <c r="I378" s="281"/>
      <c r="J378" s="282">
        <f>ROUND(I378*H378,2)</f>
        <v>0</v>
      </c>
      <c r="K378" s="283"/>
      <c r="L378" s="284"/>
      <c r="M378" s="285" t="s">
        <v>1</v>
      </c>
      <c r="N378" s="286" t="s">
        <v>47</v>
      </c>
      <c r="O378" s="73"/>
      <c r="P378" s="239">
        <f>O378*H378</f>
        <v>0</v>
      </c>
      <c r="Q378" s="239">
        <v>2.0000000000000001E-4</v>
      </c>
      <c r="R378" s="239">
        <f>Q378*H378</f>
        <v>2.35474E-2</v>
      </c>
      <c r="S378" s="239">
        <v>0</v>
      </c>
      <c r="T378" s="240">
        <f>S378*H378</f>
        <v>0</v>
      </c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R378" s="241" t="s">
        <v>320</v>
      </c>
      <c r="AT378" s="241" t="s">
        <v>264</v>
      </c>
      <c r="AU378" s="241" t="s">
        <v>91</v>
      </c>
      <c r="AY378" s="18" t="s">
        <v>163</v>
      </c>
      <c r="BE378" s="116">
        <f>IF(N378="základní",J378,0)</f>
        <v>0</v>
      </c>
      <c r="BF378" s="116">
        <f>IF(N378="snížená",J378,0)</f>
        <v>0</v>
      </c>
      <c r="BG378" s="116">
        <f>IF(N378="zákl. přenesená",J378,0)</f>
        <v>0</v>
      </c>
      <c r="BH378" s="116">
        <f>IF(N378="sníž. přenesená",J378,0)</f>
        <v>0</v>
      </c>
      <c r="BI378" s="116">
        <f>IF(N378="nulová",J378,0)</f>
        <v>0</v>
      </c>
      <c r="BJ378" s="18" t="s">
        <v>36</v>
      </c>
      <c r="BK378" s="116">
        <f>ROUND(I378*H378,2)</f>
        <v>0</v>
      </c>
      <c r="BL378" s="18" t="s">
        <v>241</v>
      </c>
      <c r="BM378" s="241" t="s">
        <v>497</v>
      </c>
    </row>
    <row r="379" spans="1:65" s="13" customFormat="1">
      <c r="B379" s="242"/>
      <c r="C379" s="243"/>
      <c r="D379" s="244" t="s">
        <v>171</v>
      </c>
      <c r="E379" s="245" t="s">
        <v>1</v>
      </c>
      <c r="F379" s="246" t="s">
        <v>498</v>
      </c>
      <c r="G379" s="243"/>
      <c r="H379" s="247">
        <v>42.314999999999998</v>
      </c>
      <c r="I379" s="248"/>
      <c r="J379" s="243"/>
      <c r="K379" s="243"/>
      <c r="L379" s="249"/>
      <c r="M379" s="250"/>
      <c r="N379" s="251"/>
      <c r="O379" s="251"/>
      <c r="P379" s="251"/>
      <c r="Q379" s="251"/>
      <c r="R379" s="251"/>
      <c r="S379" s="251"/>
      <c r="T379" s="252"/>
      <c r="AT379" s="253" t="s">
        <v>171</v>
      </c>
      <c r="AU379" s="253" t="s">
        <v>91</v>
      </c>
      <c r="AV379" s="13" t="s">
        <v>91</v>
      </c>
      <c r="AW379" s="13" t="s">
        <v>35</v>
      </c>
      <c r="AX379" s="13" t="s">
        <v>82</v>
      </c>
      <c r="AY379" s="253" t="s">
        <v>163</v>
      </c>
    </row>
    <row r="380" spans="1:65" s="13" customFormat="1">
      <c r="B380" s="242"/>
      <c r="C380" s="243"/>
      <c r="D380" s="244" t="s">
        <v>171</v>
      </c>
      <c r="E380" s="245" t="s">
        <v>1</v>
      </c>
      <c r="F380" s="246" t="s">
        <v>499</v>
      </c>
      <c r="G380" s="243"/>
      <c r="H380" s="247">
        <v>42.314999999999998</v>
      </c>
      <c r="I380" s="248"/>
      <c r="J380" s="243"/>
      <c r="K380" s="243"/>
      <c r="L380" s="249"/>
      <c r="M380" s="250"/>
      <c r="N380" s="251"/>
      <c r="O380" s="251"/>
      <c r="P380" s="251"/>
      <c r="Q380" s="251"/>
      <c r="R380" s="251"/>
      <c r="S380" s="251"/>
      <c r="T380" s="252"/>
      <c r="AT380" s="253" t="s">
        <v>171</v>
      </c>
      <c r="AU380" s="253" t="s">
        <v>91</v>
      </c>
      <c r="AV380" s="13" t="s">
        <v>91</v>
      </c>
      <c r="AW380" s="13" t="s">
        <v>35</v>
      </c>
      <c r="AX380" s="13" t="s">
        <v>82</v>
      </c>
      <c r="AY380" s="253" t="s">
        <v>163</v>
      </c>
    </row>
    <row r="381" spans="1:65" s="15" customFormat="1">
      <c r="B381" s="265"/>
      <c r="C381" s="266"/>
      <c r="D381" s="244" t="s">
        <v>171</v>
      </c>
      <c r="E381" s="267" t="s">
        <v>1</v>
      </c>
      <c r="F381" s="268" t="s">
        <v>500</v>
      </c>
      <c r="G381" s="266"/>
      <c r="H381" s="269">
        <v>84.63</v>
      </c>
      <c r="I381" s="270"/>
      <c r="J381" s="266"/>
      <c r="K381" s="266"/>
      <c r="L381" s="271"/>
      <c r="M381" s="272"/>
      <c r="N381" s="273"/>
      <c r="O381" s="273"/>
      <c r="P381" s="273"/>
      <c r="Q381" s="273"/>
      <c r="R381" s="273"/>
      <c r="S381" s="273"/>
      <c r="T381" s="274"/>
      <c r="AT381" s="275" t="s">
        <v>171</v>
      </c>
      <c r="AU381" s="275" t="s">
        <v>91</v>
      </c>
      <c r="AV381" s="15" t="s">
        <v>178</v>
      </c>
      <c r="AW381" s="15" t="s">
        <v>35</v>
      </c>
      <c r="AX381" s="15" t="s">
        <v>82</v>
      </c>
      <c r="AY381" s="275" t="s">
        <v>163</v>
      </c>
    </row>
    <row r="382" spans="1:65" s="13" customFormat="1" ht="20.399999999999999">
      <c r="B382" s="242"/>
      <c r="C382" s="243"/>
      <c r="D382" s="244" t="s">
        <v>171</v>
      </c>
      <c r="E382" s="245" t="s">
        <v>1</v>
      </c>
      <c r="F382" s="246" t="s">
        <v>501</v>
      </c>
      <c r="G382" s="243"/>
      <c r="H382" s="247">
        <v>13.75</v>
      </c>
      <c r="I382" s="248"/>
      <c r="J382" s="243"/>
      <c r="K382" s="243"/>
      <c r="L382" s="249"/>
      <c r="M382" s="250"/>
      <c r="N382" s="251"/>
      <c r="O382" s="251"/>
      <c r="P382" s="251"/>
      <c r="Q382" s="251"/>
      <c r="R382" s="251"/>
      <c r="S382" s="251"/>
      <c r="T382" s="252"/>
      <c r="AT382" s="253" t="s">
        <v>171</v>
      </c>
      <c r="AU382" s="253" t="s">
        <v>91</v>
      </c>
      <c r="AV382" s="13" t="s">
        <v>91</v>
      </c>
      <c r="AW382" s="13" t="s">
        <v>35</v>
      </c>
      <c r="AX382" s="13" t="s">
        <v>82</v>
      </c>
      <c r="AY382" s="253" t="s">
        <v>163</v>
      </c>
    </row>
    <row r="383" spans="1:65" s="13" customFormat="1" ht="20.399999999999999">
      <c r="B383" s="242"/>
      <c r="C383" s="243"/>
      <c r="D383" s="244" t="s">
        <v>171</v>
      </c>
      <c r="E383" s="245" t="s">
        <v>1</v>
      </c>
      <c r="F383" s="246" t="s">
        <v>502</v>
      </c>
      <c r="G383" s="243"/>
      <c r="H383" s="247">
        <v>13.75</v>
      </c>
      <c r="I383" s="248"/>
      <c r="J383" s="243"/>
      <c r="K383" s="243"/>
      <c r="L383" s="249"/>
      <c r="M383" s="250"/>
      <c r="N383" s="251"/>
      <c r="O383" s="251"/>
      <c r="P383" s="251"/>
      <c r="Q383" s="251"/>
      <c r="R383" s="251"/>
      <c r="S383" s="251"/>
      <c r="T383" s="252"/>
      <c r="AT383" s="253" t="s">
        <v>171</v>
      </c>
      <c r="AU383" s="253" t="s">
        <v>91</v>
      </c>
      <c r="AV383" s="13" t="s">
        <v>91</v>
      </c>
      <c r="AW383" s="13" t="s">
        <v>35</v>
      </c>
      <c r="AX383" s="13" t="s">
        <v>82</v>
      </c>
      <c r="AY383" s="253" t="s">
        <v>163</v>
      </c>
    </row>
    <row r="384" spans="1:65" s="15" customFormat="1">
      <c r="B384" s="265"/>
      <c r="C384" s="266"/>
      <c r="D384" s="244" t="s">
        <v>171</v>
      </c>
      <c r="E384" s="267" t="s">
        <v>1</v>
      </c>
      <c r="F384" s="268" t="s">
        <v>503</v>
      </c>
      <c r="G384" s="266"/>
      <c r="H384" s="269">
        <v>27.5</v>
      </c>
      <c r="I384" s="270"/>
      <c r="J384" s="266"/>
      <c r="K384" s="266"/>
      <c r="L384" s="271"/>
      <c r="M384" s="272"/>
      <c r="N384" s="273"/>
      <c r="O384" s="273"/>
      <c r="P384" s="273"/>
      <c r="Q384" s="273"/>
      <c r="R384" s="273"/>
      <c r="S384" s="273"/>
      <c r="T384" s="274"/>
      <c r="AT384" s="275" t="s">
        <v>171</v>
      </c>
      <c r="AU384" s="275" t="s">
        <v>91</v>
      </c>
      <c r="AV384" s="15" t="s">
        <v>178</v>
      </c>
      <c r="AW384" s="15" t="s">
        <v>35</v>
      </c>
      <c r="AX384" s="15" t="s">
        <v>82</v>
      </c>
      <c r="AY384" s="275" t="s">
        <v>163</v>
      </c>
    </row>
    <row r="385" spans="1:65" s="14" customFormat="1">
      <c r="B385" s="254"/>
      <c r="C385" s="255"/>
      <c r="D385" s="244" t="s">
        <v>171</v>
      </c>
      <c r="E385" s="256" t="s">
        <v>1</v>
      </c>
      <c r="F385" s="257" t="s">
        <v>173</v>
      </c>
      <c r="G385" s="255"/>
      <c r="H385" s="258">
        <v>112.13</v>
      </c>
      <c r="I385" s="259"/>
      <c r="J385" s="255"/>
      <c r="K385" s="255"/>
      <c r="L385" s="260"/>
      <c r="M385" s="261"/>
      <c r="N385" s="262"/>
      <c r="O385" s="262"/>
      <c r="P385" s="262"/>
      <c r="Q385" s="262"/>
      <c r="R385" s="262"/>
      <c r="S385" s="262"/>
      <c r="T385" s="263"/>
      <c r="AT385" s="264" t="s">
        <v>171</v>
      </c>
      <c r="AU385" s="264" t="s">
        <v>91</v>
      </c>
      <c r="AV385" s="14" t="s">
        <v>169</v>
      </c>
      <c r="AW385" s="14" t="s">
        <v>35</v>
      </c>
      <c r="AX385" s="14" t="s">
        <v>36</v>
      </c>
      <c r="AY385" s="264" t="s">
        <v>163</v>
      </c>
    </row>
    <row r="386" spans="1:65" s="13" customFormat="1">
      <c r="B386" s="242"/>
      <c r="C386" s="243"/>
      <c r="D386" s="244" t="s">
        <v>171</v>
      </c>
      <c r="E386" s="243"/>
      <c r="F386" s="246" t="s">
        <v>504</v>
      </c>
      <c r="G386" s="243"/>
      <c r="H386" s="247">
        <v>117.73699999999999</v>
      </c>
      <c r="I386" s="248"/>
      <c r="J386" s="243"/>
      <c r="K386" s="243"/>
      <c r="L386" s="249"/>
      <c r="M386" s="250"/>
      <c r="N386" s="251"/>
      <c r="O386" s="251"/>
      <c r="P386" s="251"/>
      <c r="Q386" s="251"/>
      <c r="R386" s="251"/>
      <c r="S386" s="251"/>
      <c r="T386" s="252"/>
      <c r="AT386" s="253" t="s">
        <v>171</v>
      </c>
      <c r="AU386" s="253" t="s">
        <v>91</v>
      </c>
      <c r="AV386" s="13" t="s">
        <v>91</v>
      </c>
      <c r="AW386" s="13" t="s">
        <v>4</v>
      </c>
      <c r="AX386" s="13" t="s">
        <v>36</v>
      </c>
      <c r="AY386" s="253" t="s">
        <v>163</v>
      </c>
    </row>
    <row r="387" spans="1:65" s="2" customFormat="1" ht="21.75" customHeight="1">
      <c r="A387" s="36"/>
      <c r="B387" s="37"/>
      <c r="C387" s="229" t="s">
        <v>505</v>
      </c>
      <c r="D387" s="229" t="s">
        <v>165</v>
      </c>
      <c r="E387" s="230" t="s">
        <v>506</v>
      </c>
      <c r="F387" s="231" t="s">
        <v>507</v>
      </c>
      <c r="G387" s="232" t="s">
        <v>508</v>
      </c>
      <c r="H387" s="287"/>
      <c r="I387" s="234"/>
      <c r="J387" s="235">
        <f>ROUND(I387*H387,2)</f>
        <v>0</v>
      </c>
      <c r="K387" s="236"/>
      <c r="L387" s="39"/>
      <c r="M387" s="237" t="s">
        <v>1</v>
      </c>
      <c r="N387" s="238" t="s">
        <v>47</v>
      </c>
      <c r="O387" s="73"/>
      <c r="P387" s="239">
        <f>O387*H387</f>
        <v>0</v>
      </c>
      <c r="Q387" s="239">
        <v>0</v>
      </c>
      <c r="R387" s="239">
        <f>Q387*H387</f>
        <v>0</v>
      </c>
      <c r="S387" s="239">
        <v>0</v>
      </c>
      <c r="T387" s="240">
        <f>S387*H387</f>
        <v>0</v>
      </c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R387" s="241" t="s">
        <v>241</v>
      </c>
      <c r="AT387" s="241" t="s">
        <v>165</v>
      </c>
      <c r="AU387" s="241" t="s">
        <v>91</v>
      </c>
      <c r="AY387" s="18" t="s">
        <v>163</v>
      </c>
      <c r="BE387" s="116">
        <f>IF(N387="základní",J387,0)</f>
        <v>0</v>
      </c>
      <c r="BF387" s="116">
        <f>IF(N387="snížená",J387,0)</f>
        <v>0</v>
      </c>
      <c r="BG387" s="116">
        <f>IF(N387="zákl. přenesená",J387,0)</f>
        <v>0</v>
      </c>
      <c r="BH387" s="116">
        <f>IF(N387="sníž. přenesená",J387,0)</f>
        <v>0</v>
      </c>
      <c r="BI387" s="116">
        <f>IF(N387="nulová",J387,0)</f>
        <v>0</v>
      </c>
      <c r="BJ387" s="18" t="s">
        <v>36</v>
      </c>
      <c r="BK387" s="116">
        <f>ROUND(I387*H387,2)</f>
        <v>0</v>
      </c>
      <c r="BL387" s="18" t="s">
        <v>241</v>
      </c>
      <c r="BM387" s="241" t="s">
        <v>509</v>
      </c>
    </row>
    <row r="388" spans="1:65" s="12" customFormat="1" ht="22.95" customHeight="1">
      <c r="B388" s="214"/>
      <c r="C388" s="215"/>
      <c r="D388" s="216" t="s">
        <v>81</v>
      </c>
      <c r="E388" s="227" t="s">
        <v>510</v>
      </c>
      <c r="F388" s="227" t="s">
        <v>511</v>
      </c>
      <c r="G388" s="215"/>
      <c r="H388" s="215"/>
      <c r="I388" s="218"/>
      <c r="J388" s="228">
        <f>BK388</f>
        <v>0</v>
      </c>
      <c r="K388" s="215"/>
      <c r="L388" s="219"/>
      <c r="M388" s="220"/>
      <c r="N388" s="221"/>
      <c r="O388" s="221"/>
      <c r="P388" s="222">
        <f>SUM(P389:P393)</f>
        <v>0</v>
      </c>
      <c r="Q388" s="221"/>
      <c r="R388" s="222">
        <f>SUM(R389:R393)</f>
        <v>0</v>
      </c>
      <c r="S388" s="221"/>
      <c r="T388" s="223">
        <f>SUM(T389:T393)</f>
        <v>3.0800000000000003E-3</v>
      </c>
      <c r="AR388" s="224" t="s">
        <v>91</v>
      </c>
      <c r="AT388" s="225" t="s">
        <v>81</v>
      </c>
      <c r="AU388" s="225" t="s">
        <v>36</v>
      </c>
      <c r="AY388" s="224" t="s">
        <v>163</v>
      </c>
      <c r="BK388" s="226">
        <f>SUM(BK389:BK393)</f>
        <v>0</v>
      </c>
    </row>
    <row r="389" spans="1:65" s="2" customFormat="1" ht="21.75" customHeight="1">
      <c r="A389" s="36"/>
      <c r="B389" s="37"/>
      <c r="C389" s="229" t="s">
        <v>512</v>
      </c>
      <c r="D389" s="229" t="s">
        <v>165</v>
      </c>
      <c r="E389" s="230" t="s">
        <v>513</v>
      </c>
      <c r="F389" s="231" t="s">
        <v>514</v>
      </c>
      <c r="G389" s="232" t="s">
        <v>226</v>
      </c>
      <c r="H389" s="233">
        <v>1.76</v>
      </c>
      <c r="I389" s="234"/>
      <c r="J389" s="235">
        <f>ROUND(I389*H389,2)</f>
        <v>0</v>
      </c>
      <c r="K389" s="236"/>
      <c r="L389" s="39"/>
      <c r="M389" s="237" t="s">
        <v>1</v>
      </c>
      <c r="N389" s="238" t="s">
        <v>47</v>
      </c>
      <c r="O389" s="73"/>
      <c r="P389" s="239">
        <f>O389*H389</f>
        <v>0</v>
      </c>
      <c r="Q389" s="239">
        <v>0</v>
      </c>
      <c r="R389" s="239">
        <f>Q389*H389</f>
        <v>0</v>
      </c>
      <c r="S389" s="239">
        <v>1.75E-3</v>
      </c>
      <c r="T389" s="240">
        <f>S389*H389</f>
        <v>3.0800000000000003E-3</v>
      </c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R389" s="241" t="s">
        <v>241</v>
      </c>
      <c r="AT389" s="241" t="s">
        <v>165</v>
      </c>
      <c r="AU389" s="241" t="s">
        <v>91</v>
      </c>
      <c r="AY389" s="18" t="s">
        <v>163</v>
      </c>
      <c r="BE389" s="116">
        <f>IF(N389="základní",J389,0)</f>
        <v>0</v>
      </c>
      <c r="BF389" s="116">
        <f>IF(N389="snížená",J389,0)</f>
        <v>0</v>
      </c>
      <c r="BG389" s="116">
        <f>IF(N389="zákl. přenesená",J389,0)</f>
        <v>0</v>
      </c>
      <c r="BH389" s="116">
        <f>IF(N389="sníž. přenesená",J389,0)</f>
        <v>0</v>
      </c>
      <c r="BI389" s="116">
        <f>IF(N389="nulová",J389,0)</f>
        <v>0</v>
      </c>
      <c r="BJ389" s="18" t="s">
        <v>36</v>
      </c>
      <c r="BK389" s="116">
        <f>ROUND(I389*H389,2)</f>
        <v>0</v>
      </c>
      <c r="BL389" s="18" t="s">
        <v>241</v>
      </c>
      <c r="BM389" s="241" t="s">
        <v>515</v>
      </c>
    </row>
    <row r="390" spans="1:65" s="13" customFormat="1" ht="20.399999999999999">
      <c r="B390" s="242"/>
      <c r="C390" s="243"/>
      <c r="D390" s="244" t="s">
        <v>171</v>
      </c>
      <c r="E390" s="245" t="s">
        <v>1</v>
      </c>
      <c r="F390" s="246" t="s">
        <v>431</v>
      </c>
      <c r="G390" s="243"/>
      <c r="H390" s="247">
        <v>0.96</v>
      </c>
      <c r="I390" s="248"/>
      <c r="J390" s="243"/>
      <c r="K390" s="243"/>
      <c r="L390" s="249"/>
      <c r="M390" s="250"/>
      <c r="N390" s="251"/>
      <c r="O390" s="251"/>
      <c r="P390" s="251"/>
      <c r="Q390" s="251"/>
      <c r="R390" s="251"/>
      <c r="S390" s="251"/>
      <c r="T390" s="252"/>
      <c r="AT390" s="253" t="s">
        <v>171</v>
      </c>
      <c r="AU390" s="253" t="s">
        <v>91</v>
      </c>
      <c r="AV390" s="13" t="s">
        <v>91</v>
      </c>
      <c r="AW390" s="13" t="s">
        <v>35</v>
      </c>
      <c r="AX390" s="13" t="s">
        <v>82</v>
      </c>
      <c r="AY390" s="253" t="s">
        <v>163</v>
      </c>
    </row>
    <row r="391" spans="1:65" s="13" customFormat="1" ht="20.399999999999999">
      <c r="B391" s="242"/>
      <c r="C391" s="243"/>
      <c r="D391" s="244" t="s">
        <v>171</v>
      </c>
      <c r="E391" s="245" t="s">
        <v>1</v>
      </c>
      <c r="F391" s="246" t="s">
        <v>432</v>
      </c>
      <c r="G391" s="243"/>
      <c r="H391" s="247">
        <v>0.8</v>
      </c>
      <c r="I391" s="248"/>
      <c r="J391" s="243"/>
      <c r="K391" s="243"/>
      <c r="L391" s="249"/>
      <c r="M391" s="250"/>
      <c r="N391" s="251"/>
      <c r="O391" s="251"/>
      <c r="P391" s="251"/>
      <c r="Q391" s="251"/>
      <c r="R391" s="251"/>
      <c r="S391" s="251"/>
      <c r="T391" s="252"/>
      <c r="AT391" s="253" t="s">
        <v>171</v>
      </c>
      <c r="AU391" s="253" t="s">
        <v>91</v>
      </c>
      <c r="AV391" s="13" t="s">
        <v>91</v>
      </c>
      <c r="AW391" s="13" t="s">
        <v>35</v>
      </c>
      <c r="AX391" s="13" t="s">
        <v>82</v>
      </c>
      <c r="AY391" s="253" t="s">
        <v>163</v>
      </c>
    </row>
    <row r="392" spans="1:65" s="14" customFormat="1">
      <c r="B392" s="254"/>
      <c r="C392" s="255"/>
      <c r="D392" s="244" t="s">
        <v>171</v>
      </c>
      <c r="E392" s="256" t="s">
        <v>1</v>
      </c>
      <c r="F392" s="257" t="s">
        <v>173</v>
      </c>
      <c r="G392" s="255"/>
      <c r="H392" s="258">
        <v>1.76</v>
      </c>
      <c r="I392" s="259"/>
      <c r="J392" s="255"/>
      <c r="K392" s="255"/>
      <c r="L392" s="260"/>
      <c r="M392" s="261"/>
      <c r="N392" s="262"/>
      <c r="O392" s="262"/>
      <c r="P392" s="262"/>
      <c r="Q392" s="262"/>
      <c r="R392" s="262"/>
      <c r="S392" s="262"/>
      <c r="T392" s="263"/>
      <c r="AT392" s="264" t="s">
        <v>171</v>
      </c>
      <c r="AU392" s="264" t="s">
        <v>91</v>
      </c>
      <c r="AV392" s="14" t="s">
        <v>169</v>
      </c>
      <c r="AW392" s="14" t="s">
        <v>35</v>
      </c>
      <c r="AX392" s="14" t="s">
        <v>36</v>
      </c>
      <c r="AY392" s="264" t="s">
        <v>163</v>
      </c>
    </row>
    <row r="393" spans="1:65" s="2" customFormat="1" ht="21.75" customHeight="1">
      <c r="A393" s="36"/>
      <c r="B393" s="37"/>
      <c r="C393" s="229" t="s">
        <v>516</v>
      </c>
      <c r="D393" s="229" t="s">
        <v>165</v>
      </c>
      <c r="E393" s="230" t="s">
        <v>517</v>
      </c>
      <c r="F393" s="231" t="s">
        <v>518</v>
      </c>
      <c r="G393" s="232" t="s">
        <v>508</v>
      </c>
      <c r="H393" s="287"/>
      <c r="I393" s="234"/>
      <c r="J393" s="235">
        <f>ROUND(I393*H393,2)</f>
        <v>0</v>
      </c>
      <c r="K393" s="236"/>
      <c r="L393" s="39"/>
      <c r="M393" s="237" t="s">
        <v>1</v>
      </c>
      <c r="N393" s="238" t="s">
        <v>47</v>
      </c>
      <c r="O393" s="73"/>
      <c r="P393" s="239">
        <f>O393*H393</f>
        <v>0</v>
      </c>
      <c r="Q393" s="239">
        <v>0</v>
      </c>
      <c r="R393" s="239">
        <f>Q393*H393</f>
        <v>0</v>
      </c>
      <c r="S393" s="239">
        <v>0</v>
      </c>
      <c r="T393" s="240">
        <f>S393*H393</f>
        <v>0</v>
      </c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R393" s="241" t="s">
        <v>241</v>
      </c>
      <c r="AT393" s="241" t="s">
        <v>165</v>
      </c>
      <c r="AU393" s="241" t="s">
        <v>91</v>
      </c>
      <c r="AY393" s="18" t="s">
        <v>163</v>
      </c>
      <c r="BE393" s="116">
        <f>IF(N393="základní",J393,0)</f>
        <v>0</v>
      </c>
      <c r="BF393" s="116">
        <f>IF(N393="snížená",J393,0)</f>
        <v>0</v>
      </c>
      <c r="BG393" s="116">
        <f>IF(N393="zákl. přenesená",J393,0)</f>
        <v>0</v>
      </c>
      <c r="BH393" s="116">
        <f>IF(N393="sníž. přenesená",J393,0)</f>
        <v>0</v>
      </c>
      <c r="BI393" s="116">
        <f>IF(N393="nulová",J393,0)</f>
        <v>0</v>
      </c>
      <c r="BJ393" s="18" t="s">
        <v>36</v>
      </c>
      <c r="BK393" s="116">
        <f>ROUND(I393*H393,2)</f>
        <v>0</v>
      </c>
      <c r="BL393" s="18" t="s">
        <v>241</v>
      </c>
      <c r="BM393" s="241" t="s">
        <v>519</v>
      </c>
    </row>
    <row r="394" spans="1:65" s="12" customFormat="1" ht="22.95" customHeight="1">
      <c r="B394" s="214"/>
      <c r="C394" s="215"/>
      <c r="D394" s="216" t="s">
        <v>81</v>
      </c>
      <c r="E394" s="227" t="s">
        <v>520</v>
      </c>
      <c r="F394" s="227" t="s">
        <v>521</v>
      </c>
      <c r="G394" s="215"/>
      <c r="H394" s="215"/>
      <c r="I394" s="218"/>
      <c r="J394" s="228">
        <f>BK394</f>
        <v>0</v>
      </c>
      <c r="K394" s="215"/>
      <c r="L394" s="219"/>
      <c r="M394" s="220"/>
      <c r="N394" s="221"/>
      <c r="O394" s="221"/>
      <c r="P394" s="222">
        <f>SUM(P395:P399)</f>
        <v>0</v>
      </c>
      <c r="Q394" s="221"/>
      <c r="R394" s="222">
        <f>SUM(R395:R399)</f>
        <v>4.2399999999999998E-3</v>
      </c>
      <c r="S394" s="221"/>
      <c r="T394" s="223">
        <f>SUM(T395:T399)</f>
        <v>4.3999999999999997E-2</v>
      </c>
      <c r="AR394" s="224" t="s">
        <v>91</v>
      </c>
      <c r="AT394" s="225" t="s">
        <v>81</v>
      </c>
      <c r="AU394" s="225" t="s">
        <v>36</v>
      </c>
      <c r="AY394" s="224" t="s">
        <v>163</v>
      </c>
      <c r="BK394" s="226">
        <f>SUM(BK395:BK399)</f>
        <v>0</v>
      </c>
    </row>
    <row r="395" spans="1:65" s="2" customFormat="1" ht="21.75" customHeight="1">
      <c r="A395" s="36"/>
      <c r="B395" s="37"/>
      <c r="C395" s="229" t="s">
        <v>522</v>
      </c>
      <c r="D395" s="229" t="s">
        <v>165</v>
      </c>
      <c r="E395" s="230" t="s">
        <v>523</v>
      </c>
      <c r="F395" s="231" t="s">
        <v>524</v>
      </c>
      <c r="G395" s="232" t="s">
        <v>525</v>
      </c>
      <c r="H395" s="233">
        <v>2</v>
      </c>
      <c r="I395" s="234"/>
      <c r="J395" s="235">
        <f>ROUND(I395*H395,2)</f>
        <v>0</v>
      </c>
      <c r="K395" s="236"/>
      <c r="L395" s="39"/>
      <c r="M395" s="237" t="s">
        <v>1</v>
      </c>
      <c r="N395" s="238" t="s">
        <v>47</v>
      </c>
      <c r="O395" s="73"/>
      <c r="P395" s="239">
        <f>O395*H395</f>
        <v>0</v>
      </c>
      <c r="Q395" s="239">
        <v>2.1199999999999999E-3</v>
      </c>
      <c r="R395" s="239">
        <f>Q395*H395</f>
        <v>4.2399999999999998E-3</v>
      </c>
      <c r="S395" s="239">
        <v>2.1999999999999999E-2</v>
      </c>
      <c r="T395" s="240">
        <f>S395*H395</f>
        <v>4.3999999999999997E-2</v>
      </c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R395" s="241" t="s">
        <v>241</v>
      </c>
      <c r="AT395" s="241" t="s">
        <v>165</v>
      </c>
      <c r="AU395" s="241" t="s">
        <v>91</v>
      </c>
      <c r="AY395" s="18" t="s">
        <v>163</v>
      </c>
      <c r="BE395" s="116">
        <f>IF(N395="základní",J395,0)</f>
        <v>0</v>
      </c>
      <c r="BF395" s="116">
        <f>IF(N395="snížená",J395,0)</f>
        <v>0</v>
      </c>
      <c r="BG395" s="116">
        <f>IF(N395="zákl. přenesená",J395,0)</f>
        <v>0</v>
      </c>
      <c r="BH395" s="116">
        <f>IF(N395="sníž. přenesená",J395,0)</f>
        <v>0</v>
      </c>
      <c r="BI395" s="116">
        <f>IF(N395="nulová",J395,0)</f>
        <v>0</v>
      </c>
      <c r="BJ395" s="18" t="s">
        <v>36</v>
      </c>
      <c r="BK395" s="116">
        <f>ROUND(I395*H395,2)</f>
        <v>0</v>
      </c>
      <c r="BL395" s="18" t="s">
        <v>241</v>
      </c>
      <c r="BM395" s="241" t="s">
        <v>526</v>
      </c>
    </row>
    <row r="396" spans="1:65" s="13" customFormat="1" ht="20.399999999999999">
      <c r="B396" s="242"/>
      <c r="C396" s="243"/>
      <c r="D396" s="244" t="s">
        <v>171</v>
      </c>
      <c r="E396" s="245" t="s">
        <v>1</v>
      </c>
      <c r="F396" s="246" t="s">
        <v>527</v>
      </c>
      <c r="G396" s="243"/>
      <c r="H396" s="247">
        <v>1</v>
      </c>
      <c r="I396" s="248"/>
      <c r="J396" s="243"/>
      <c r="K396" s="243"/>
      <c r="L396" s="249"/>
      <c r="M396" s="250"/>
      <c r="N396" s="251"/>
      <c r="O396" s="251"/>
      <c r="P396" s="251"/>
      <c r="Q396" s="251"/>
      <c r="R396" s="251"/>
      <c r="S396" s="251"/>
      <c r="T396" s="252"/>
      <c r="AT396" s="253" t="s">
        <v>171</v>
      </c>
      <c r="AU396" s="253" t="s">
        <v>91</v>
      </c>
      <c r="AV396" s="13" t="s">
        <v>91</v>
      </c>
      <c r="AW396" s="13" t="s">
        <v>35</v>
      </c>
      <c r="AX396" s="13" t="s">
        <v>82</v>
      </c>
      <c r="AY396" s="253" t="s">
        <v>163</v>
      </c>
    </row>
    <row r="397" spans="1:65" s="13" customFormat="1" ht="20.399999999999999">
      <c r="B397" s="242"/>
      <c r="C397" s="243"/>
      <c r="D397" s="244" t="s">
        <v>171</v>
      </c>
      <c r="E397" s="245" t="s">
        <v>1</v>
      </c>
      <c r="F397" s="246" t="s">
        <v>528</v>
      </c>
      <c r="G397" s="243"/>
      <c r="H397" s="247">
        <v>1</v>
      </c>
      <c r="I397" s="248"/>
      <c r="J397" s="243"/>
      <c r="K397" s="243"/>
      <c r="L397" s="249"/>
      <c r="M397" s="250"/>
      <c r="N397" s="251"/>
      <c r="O397" s="251"/>
      <c r="P397" s="251"/>
      <c r="Q397" s="251"/>
      <c r="R397" s="251"/>
      <c r="S397" s="251"/>
      <c r="T397" s="252"/>
      <c r="AT397" s="253" t="s">
        <v>171</v>
      </c>
      <c r="AU397" s="253" t="s">
        <v>91</v>
      </c>
      <c r="AV397" s="13" t="s">
        <v>91</v>
      </c>
      <c r="AW397" s="13" t="s">
        <v>35</v>
      </c>
      <c r="AX397" s="13" t="s">
        <v>82</v>
      </c>
      <c r="AY397" s="253" t="s">
        <v>163</v>
      </c>
    </row>
    <row r="398" spans="1:65" s="14" customFormat="1">
      <c r="B398" s="254"/>
      <c r="C398" s="255"/>
      <c r="D398" s="244" t="s">
        <v>171</v>
      </c>
      <c r="E398" s="256" t="s">
        <v>1</v>
      </c>
      <c r="F398" s="257" t="s">
        <v>173</v>
      </c>
      <c r="G398" s="255"/>
      <c r="H398" s="258">
        <v>2</v>
      </c>
      <c r="I398" s="259"/>
      <c r="J398" s="255"/>
      <c r="K398" s="255"/>
      <c r="L398" s="260"/>
      <c r="M398" s="261"/>
      <c r="N398" s="262"/>
      <c r="O398" s="262"/>
      <c r="P398" s="262"/>
      <c r="Q398" s="262"/>
      <c r="R398" s="262"/>
      <c r="S398" s="262"/>
      <c r="T398" s="263"/>
      <c r="AT398" s="264" t="s">
        <v>171</v>
      </c>
      <c r="AU398" s="264" t="s">
        <v>91</v>
      </c>
      <c r="AV398" s="14" t="s">
        <v>169</v>
      </c>
      <c r="AW398" s="14" t="s">
        <v>35</v>
      </c>
      <c r="AX398" s="14" t="s">
        <v>36</v>
      </c>
      <c r="AY398" s="264" t="s">
        <v>163</v>
      </c>
    </row>
    <row r="399" spans="1:65" s="2" customFormat="1" ht="21.75" customHeight="1">
      <c r="A399" s="36"/>
      <c r="B399" s="37"/>
      <c r="C399" s="229" t="s">
        <v>529</v>
      </c>
      <c r="D399" s="229" t="s">
        <v>165</v>
      </c>
      <c r="E399" s="230" t="s">
        <v>530</v>
      </c>
      <c r="F399" s="231" t="s">
        <v>531</v>
      </c>
      <c r="G399" s="232" t="s">
        <v>508</v>
      </c>
      <c r="H399" s="287"/>
      <c r="I399" s="234"/>
      <c r="J399" s="235">
        <f>ROUND(I399*H399,2)</f>
        <v>0</v>
      </c>
      <c r="K399" s="236"/>
      <c r="L399" s="39"/>
      <c r="M399" s="237" t="s">
        <v>1</v>
      </c>
      <c r="N399" s="238" t="s">
        <v>47</v>
      </c>
      <c r="O399" s="73"/>
      <c r="P399" s="239">
        <f>O399*H399</f>
        <v>0</v>
      </c>
      <c r="Q399" s="239">
        <v>0</v>
      </c>
      <c r="R399" s="239">
        <f>Q399*H399</f>
        <v>0</v>
      </c>
      <c r="S399" s="239">
        <v>0</v>
      </c>
      <c r="T399" s="240">
        <f>S399*H399</f>
        <v>0</v>
      </c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R399" s="241" t="s">
        <v>241</v>
      </c>
      <c r="AT399" s="241" t="s">
        <v>165</v>
      </c>
      <c r="AU399" s="241" t="s">
        <v>91</v>
      </c>
      <c r="AY399" s="18" t="s">
        <v>163</v>
      </c>
      <c r="BE399" s="116">
        <f>IF(N399="základní",J399,0)</f>
        <v>0</v>
      </c>
      <c r="BF399" s="116">
        <f>IF(N399="snížená",J399,0)</f>
        <v>0</v>
      </c>
      <c r="BG399" s="116">
        <f>IF(N399="zákl. přenesená",J399,0)</f>
        <v>0</v>
      </c>
      <c r="BH399" s="116">
        <f>IF(N399="sníž. přenesená",J399,0)</f>
        <v>0</v>
      </c>
      <c r="BI399" s="116">
        <f>IF(N399="nulová",J399,0)</f>
        <v>0</v>
      </c>
      <c r="BJ399" s="18" t="s">
        <v>36</v>
      </c>
      <c r="BK399" s="116">
        <f>ROUND(I399*H399,2)</f>
        <v>0</v>
      </c>
      <c r="BL399" s="18" t="s">
        <v>241</v>
      </c>
      <c r="BM399" s="241" t="s">
        <v>532</v>
      </c>
    </row>
    <row r="400" spans="1:65" s="12" customFormat="1" ht="22.95" customHeight="1">
      <c r="B400" s="214"/>
      <c r="C400" s="215"/>
      <c r="D400" s="216" t="s">
        <v>81</v>
      </c>
      <c r="E400" s="227" t="s">
        <v>533</v>
      </c>
      <c r="F400" s="227" t="s">
        <v>534</v>
      </c>
      <c r="G400" s="215"/>
      <c r="H400" s="215"/>
      <c r="I400" s="218"/>
      <c r="J400" s="228">
        <f>BK400</f>
        <v>0</v>
      </c>
      <c r="K400" s="215"/>
      <c r="L400" s="219"/>
      <c r="M400" s="220"/>
      <c r="N400" s="221"/>
      <c r="O400" s="221"/>
      <c r="P400" s="222">
        <f>SUM(P401:P409)</f>
        <v>0</v>
      </c>
      <c r="Q400" s="221"/>
      <c r="R400" s="222">
        <f>SUM(R401:R409)</f>
        <v>0</v>
      </c>
      <c r="S400" s="221"/>
      <c r="T400" s="223">
        <f>SUM(T401:T409)</f>
        <v>0</v>
      </c>
      <c r="AR400" s="224" t="s">
        <v>91</v>
      </c>
      <c r="AT400" s="225" t="s">
        <v>81</v>
      </c>
      <c r="AU400" s="225" t="s">
        <v>36</v>
      </c>
      <c r="AY400" s="224" t="s">
        <v>163</v>
      </c>
      <c r="BK400" s="226">
        <f>SUM(BK401:BK409)</f>
        <v>0</v>
      </c>
    </row>
    <row r="401" spans="1:65" s="2" customFormat="1" ht="21.75" customHeight="1">
      <c r="A401" s="36"/>
      <c r="B401" s="37"/>
      <c r="C401" s="229" t="s">
        <v>535</v>
      </c>
      <c r="D401" s="229" t="s">
        <v>165</v>
      </c>
      <c r="E401" s="230" t="s">
        <v>536</v>
      </c>
      <c r="F401" s="231" t="s">
        <v>537</v>
      </c>
      <c r="G401" s="232" t="s">
        <v>538</v>
      </c>
      <c r="H401" s="233">
        <v>1</v>
      </c>
      <c r="I401" s="234"/>
      <c r="J401" s="235">
        <f>ROUND(I401*H401,2)</f>
        <v>0</v>
      </c>
      <c r="K401" s="236"/>
      <c r="L401" s="39"/>
      <c r="M401" s="237" t="s">
        <v>1</v>
      </c>
      <c r="N401" s="238" t="s">
        <v>47</v>
      </c>
      <c r="O401" s="73"/>
      <c r="P401" s="239">
        <f>O401*H401</f>
        <v>0</v>
      </c>
      <c r="Q401" s="239">
        <v>0</v>
      </c>
      <c r="R401" s="239">
        <f>Q401*H401</f>
        <v>0</v>
      </c>
      <c r="S401" s="239">
        <v>0</v>
      </c>
      <c r="T401" s="240">
        <f>S401*H401</f>
        <v>0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R401" s="241" t="s">
        <v>241</v>
      </c>
      <c r="AT401" s="241" t="s">
        <v>165</v>
      </c>
      <c r="AU401" s="241" t="s">
        <v>91</v>
      </c>
      <c r="AY401" s="18" t="s">
        <v>163</v>
      </c>
      <c r="BE401" s="116">
        <f>IF(N401="základní",J401,0)</f>
        <v>0</v>
      </c>
      <c r="BF401" s="116">
        <f>IF(N401="snížená",J401,0)</f>
        <v>0</v>
      </c>
      <c r="BG401" s="116">
        <f>IF(N401="zákl. přenesená",J401,0)</f>
        <v>0</v>
      </c>
      <c r="BH401" s="116">
        <f>IF(N401="sníž. přenesená",J401,0)</f>
        <v>0</v>
      </c>
      <c r="BI401" s="116">
        <f>IF(N401="nulová",J401,0)</f>
        <v>0</v>
      </c>
      <c r="BJ401" s="18" t="s">
        <v>36</v>
      </c>
      <c r="BK401" s="116">
        <f>ROUND(I401*H401,2)</f>
        <v>0</v>
      </c>
      <c r="BL401" s="18" t="s">
        <v>241</v>
      </c>
      <c r="BM401" s="241" t="s">
        <v>539</v>
      </c>
    </row>
    <row r="402" spans="1:65" s="16" customFormat="1" ht="20.399999999999999">
      <c r="B402" s="288"/>
      <c r="C402" s="289"/>
      <c r="D402" s="244" t="s">
        <v>171</v>
      </c>
      <c r="E402" s="290" t="s">
        <v>1</v>
      </c>
      <c r="F402" s="291" t="s">
        <v>540</v>
      </c>
      <c r="G402" s="289"/>
      <c r="H402" s="290" t="s">
        <v>1</v>
      </c>
      <c r="I402" s="292"/>
      <c r="J402" s="289"/>
      <c r="K402" s="289"/>
      <c r="L402" s="293"/>
      <c r="M402" s="294"/>
      <c r="N402" s="295"/>
      <c r="O402" s="295"/>
      <c r="P402" s="295"/>
      <c r="Q402" s="295"/>
      <c r="R402" s="295"/>
      <c r="S402" s="295"/>
      <c r="T402" s="296"/>
      <c r="AT402" s="297" t="s">
        <v>171</v>
      </c>
      <c r="AU402" s="297" t="s">
        <v>91</v>
      </c>
      <c r="AV402" s="16" t="s">
        <v>36</v>
      </c>
      <c r="AW402" s="16" t="s">
        <v>35</v>
      </c>
      <c r="AX402" s="16" t="s">
        <v>82</v>
      </c>
      <c r="AY402" s="297" t="s">
        <v>163</v>
      </c>
    </row>
    <row r="403" spans="1:65" s="16" customFormat="1" ht="20.399999999999999">
      <c r="B403" s="288"/>
      <c r="C403" s="289"/>
      <c r="D403" s="244" t="s">
        <v>171</v>
      </c>
      <c r="E403" s="290" t="s">
        <v>1</v>
      </c>
      <c r="F403" s="291" t="s">
        <v>541</v>
      </c>
      <c r="G403" s="289"/>
      <c r="H403" s="290" t="s">
        <v>1</v>
      </c>
      <c r="I403" s="292"/>
      <c r="J403" s="289"/>
      <c r="K403" s="289"/>
      <c r="L403" s="293"/>
      <c r="M403" s="294"/>
      <c r="N403" s="295"/>
      <c r="O403" s="295"/>
      <c r="P403" s="295"/>
      <c r="Q403" s="295"/>
      <c r="R403" s="295"/>
      <c r="S403" s="295"/>
      <c r="T403" s="296"/>
      <c r="AT403" s="297" t="s">
        <v>171</v>
      </c>
      <c r="AU403" s="297" t="s">
        <v>91</v>
      </c>
      <c r="AV403" s="16" t="s">
        <v>36</v>
      </c>
      <c r="AW403" s="16" t="s">
        <v>35</v>
      </c>
      <c r="AX403" s="16" t="s">
        <v>82</v>
      </c>
      <c r="AY403" s="297" t="s">
        <v>163</v>
      </c>
    </row>
    <row r="404" spans="1:65" s="13" customFormat="1">
      <c r="B404" s="242"/>
      <c r="C404" s="243"/>
      <c r="D404" s="244" t="s">
        <v>171</v>
      </c>
      <c r="E404" s="245" t="s">
        <v>1</v>
      </c>
      <c r="F404" s="246" t="s">
        <v>36</v>
      </c>
      <c r="G404" s="243"/>
      <c r="H404" s="247">
        <v>1</v>
      </c>
      <c r="I404" s="248"/>
      <c r="J404" s="243"/>
      <c r="K404" s="243"/>
      <c r="L404" s="249"/>
      <c r="M404" s="250"/>
      <c r="N404" s="251"/>
      <c r="O404" s="251"/>
      <c r="P404" s="251"/>
      <c r="Q404" s="251"/>
      <c r="R404" s="251"/>
      <c r="S404" s="251"/>
      <c r="T404" s="252"/>
      <c r="AT404" s="253" t="s">
        <v>171</v>
      </c>
      <c r="AU404" s="253" t="s">
        <v>91</v>
      </c>
      <c r="AV404" s="13" t="s">
        <v>91</v>
      </c>
      <c r="AW404" s="13" t="s">
        <v>35</v>
      </c>
      <c r="AX404" s="13" t="s">
        <v>82</v>
      </c>
      <c r="AY404" s="253" t="s">
        <v>163</v>
      </c>
    </row>
    <row r="405" spans="1:65" s="14" customFormat="1">
      <c r="B405" s="254"/>
      <c r="C405" s="255"/>
      <c r="D405" s="244" t="s">
        <v>171</v>
      </c>
      <c r="E405" s="256" t="s">
        <v>1</v>
      </c>
      <c r="F405" s="257" t="s">
        <v>173</v>
      </c>
      <c r="G405" s="255"/>
      <c r="H405" s="258">
        <v>1</v>
      </c>
      <c r="I405" s="259"/>
      <c r="J405" s="255"/>
      <c r="K405" s="255"/>
      <c r="L405" s="260"/>
      <c r="M405" s="261"/>
      <c r="N405" s="262"/>
      <c r="O405" s="262"/>
      <c r="P405" s="262"/>
      <c r="Q405" s="262"/>
      <c r="R405" s="262"/>
      <c r="S405" s="262"/>
      <c r="T405" s="263"/>
      <c r="AT405" s="264" t="s">
        <v>171</v>
      </c>
      <c r="AU405" s="264" t="s">
        <v>91</v>
      </c>
      <c r="AV405" s="14" t="s">
        <v>169</v>
      </c>
      <c r="AW405" s="14" t="s">
        <v>35</v>
      </c>
      <c r="AX405" s="14" t="s">
        <v>36</v>
      </c>
      <c r="AY405" s="264" t="s">
        <v>163</v>
      </c>
    </row>
    <row r="406" spans="1:65" s="2" customFormat="1" ht="21.75" customHeight="1">
      <c r="A406" s="36"/>
      <c r="B406" s="37"/>
      <c r="C406" s="229" t="s">
        <v>542</v>
      </c>
      <c r="D406" s="229" t="s">
        <v>165</v>
      </c>
      <c r="E406" s="230" t="s">
        <v>543</v>
      </c>
      <c r="F406" s="231" t="s">
        <v>544</v>
      </c>
      <c r="G406" s="232" t="s">
        <v>538</v>
      </c>
      <c r="H406" s="233">
        <v>1</v>
      </c>
      <c r="I406" s="234"/>
      <c r="J406" s="235">
        <f>ROUND(I406*H406,2)</f>
        <v>0</v>
      </c>
      <c r="K406" s="236"/>
      <c r="L406" s="39"/>
      <c r="M406" s="237" t="s">
        <v>1</v>
      </c>
      <c r="N406" s="238" t="s">
        <v>47</v>
      </c>
      <c r="O406" s="73"/>
      <c r="P406" s="239">
        <f>O406*H406</f>
        <v>0</v>
      </c>
      <c r="Q406" s="239">
        <v>0</v>
      </c>
      <c r="R406" s="239">
        <f>Q406*H406</f>
        <v>0</v>
      </c>
      <c r="S406" s="239">
        <v>0</v>
      </c>
      <c r="T406" s="240">
        <f>S406*H406</f>
        <v>0</v>
      </c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R406" s="241" t="s">
        <v>241</v>
      </c>
      <c r="AT406" s="241" t="s">
        <v>165</v>
      </c>
      <c r="AU406" s="241" t="s">
        <v>91</v>
      </c>
      <c r="AY406" s="18" t="s">
        <v>163</v>
      </c>
      <c r="BE406" s="116">
        <f>IF(N406="základní",J406,0)</f>
        <v>0</v>
      </c>
      <c r="BF406" s="116">
        <f>IF(N406="snížená",J406,0)</f>
        <v>0</v>
      </c>
      <c r="BG406" s="116">
        <f>IF(N406="zákl. přenesená",J406,0)</f>
        <v>0</v>
      </c>
      <c r="BH406" s="116">
        <f>IF(N406="sníž. přenesená",J406,0)</f>
        <v>0</v>
      </c>
      <c r="BI406" s="116">
        <f>IF(N406="nulová",J406,0)</f>
        <v>0</v>
      </c>
      <c r="BJ406" s="18" t="s">
        <v>36</v>
      </c>
      <c r="BK406" s="116">
        <f>ROUND(I406*H406,2)</f>
        <v>0</v>
      </c>
      <c r="BL406" s="18" t="s">
        <v>241</v>
      </c>
      <c r="BM406" s="241" t="s">
        <v>545</v>
      </c>
    </row>
    <row r="407" spans="1:65" s="13" customFormat="1">
      <c r="B407" s="242"/>
      <c r="C407" s="243"/>
      <c r="D407" s="244" t="s">
        <v>171</v>
      </c>
      <c r="E407" s="245" t="s">
        <v>1</v>
      </c>
      <c r="F407" s="246" t="s">
        <v>36</v>
      </c>
      <c r="G407" s="243"/>
      <c r="H407" s="247">
        <v>1</v>
      </c>
      <c r="I407" s="248"/>
      <c r="J407" s="243"/>
      <c r="K407" s="243"/>
      <c r="L407" s="249"/>
      <c r="M407" s="250"/>
      <c r="N407" s="251"/>
      <c r="O407" s="251"/>
      <c r="P407" s="251"/>
      <c r="Q407" s="251"/>
      <c r="R407" s="251"/>
      <c r="S407" s="251"/>
      <c r="T407" s="252"/>
      <c r="AT407" s="253" t="s">
        <v>171</v>
      </c>
      <c r="AU407" s="253" t="s">
        <v>91</v>
      </c>
      <c r="AV407" s="13" t="s">
        <v>91</v>
      </c>
      <c r="AW407" s="13" t="s">
        <v>35</v>
      </c>
      <c r="AX407" s="13" t="s">
        <v>82</v>
      </c>
      <c r="AY407" s="253" t="s">
        <v>163</v>
      </c>
    </row>
    <row r="408" spans="1:65" s="14" customFormat="1">
      <c r="B408" s="254"/>
      <c r="C408" s="255"/>
      <c r="D408" s="244" t="s">
        <v>171</v>
      </c>
      <c r="E408" s="256" t="s">
        <v>1</v>
      </c>
      <c r="F408" s="257" t="s">
        <v>173</v>
      </c>
      <c r="G408" s="255"/>
      <c r="H408" s="258">
        <v>1</v>
      </c>
      <c r="I408" s="259"/>
      <c r="J408" s="255"/>
      <c r="K408" s="255"/>
      <c r="L408" s="260"/>
      <c r="M408" s="261"/>
      <c r="N408" s="262"/>
      <c r="O408" s="262"/>
      <c r="P408" s="262"/>
      <c r="Q408" s="262"/>
      <c r="R408" s="262"/>
      <c r="S408" s="262"/>
      <c r="T408" s="263"/>
      <c r="AT408" s="264" t="s">
        <v>171</v>
      </c>
      <c r="AU408" s="264" t="s">
        <v>91</v>
      </c>
      <c r="AV408" s="14" t="s">
        <v>169</v>
      </c>
      <c r="AW408" s="14" t="s">
        <v>35</v>
      </c>
      <c r="AX408" s="14" t="s">
        <v>36</v>
      </c>
      <c r="AY408" s="264" t="s">
        <v>163</v>
      </c>
    </row>
    <row r="409" spans="1:65" s="2" customFormat="1" ht="21.75" customHeight="1">
      <c r="A409" s="36"/>
      <c r="B409" s="37"/>
      <c r="C409" s="229" t="s">
        <v>546</v>
      </c>
      <c r="D409" s="229" t="s">
        <v>165</v>
      </c>
      <c r="E409" s="230" t="s">
        <v>547</v>
      </c>
      <c r="F409" s="231" t="s">
        <v>548</v>
      </c>
      <c r="G409" s="232" t="s">
        <v>508</v>
      </c>
      <c r="H409" s="287"/>
      <c r="I409" s="234"/>
      <c r="J409" s="235">
        <f>ROUND(I409*H409,2)</f>
        <v>0</v>
      </c>
      <c r="K409" s="236"/>
      <c r="L409" s="39"/>
      <c r="M409" s="237" t="s">
        <v>1</v>
      </c>
      <c r="N409" s="238" t="s">
        <v>47</v>
      </c>
      <c r="O409" s="73"/>
      <c r="P409" s="239">
        <f>O409*H409</f>
        <v>0</v>
      </c>
      <c r="Q409" s="239">
        <v>0</v>
      </c>
      <c r="R409" s="239">
        <f>Q409*H409</f>
        <v>0</v>
      </c>
      <c r="S409" s="239">
        <v>0</v>
      </c>
      <c r="T409" s="240">
        <f>S409*H409</f>
        <v>0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R409" s="241" t="s">
        <v>241</v>
      </c>
      <c r="AT409" s="241" t="s">
        <v>165</v>
      </c>
      <c r="AU409" s="241" t="s">
        <v>91</v>
      </c>
      <c r="AY409" s="18" t="s">
        <v>163</v>
      </c>
      <c r="BE409" s="116">
        <f>IF(N409="základní",J409,0)</f>
        <v>0</v>
      </c>
      <c r="BF409" s="116">
        <f>IF(N409="snížená",J409,0)</f>
        <v>0</v>
      </c>
      <c r="BG409" s="116">
        <f>IF(N409="zákl. přenesená",J409,0)</f>
        <v>0</v>
      </c>
      <c r="BH409" s="116">
        <f>IF(N409="sníž. přenesená",J409,0)</f>
        <v>0</v>
      </c>
      <c r="BI409" s="116">
        <f>IF(N409="nulová",J409,0)</f>
        <v>0</v>
      </c>
      <c r="BJ409" s="18" t="s">
        <v>36</v>
      </c>
      <c r="BK409" s="116">
        <f>ROUND(I409*H409,2)</f>
        <v>0</v>
      </c>
      <c r="BL409" s="18" t="s">
        <v>241</v>
      </c>
      <c r="BM409" s="241" t="s">
        <v>549</v>
      </c>
    </row>
    <row r="410" spans="1:65" s="12" customFormat="1" ht="22.95" customHeight="1">
      <c r="B410" s="214"/>
      <c r="C410" s="215"/>
      <c r="D410" s="216" t="s">
        <v>81</v>
      </c>
      <c r="E410" s="227" t="s">
        <v>550</v>
      </c>
      <c r="F410" s="227" t="s">
        <v>551</v>
      </c>
      <c r="G410" s="215"/>
      <c r="H410" s="215"/>
      <c r="I410" s="218"/>
      <c r="J410" s="228">
        <f>BK410</f>
        <v>0</v>
      </c>
      <c r="K410" s="215"/>
      <c r="L410" s="219"/>
      <c r="M410" s="220"/>
      <c r="N410" s="221"/>
      <c r="O410" s="221"/>
      <c r="P410" s="222">
        <f>SUM(P411:P447)</f>
        <v>0</v>
      </c>
      <c r="Q410" s="221"/>
      <c r="R410" s="222">
        <f>SUM(R411:R447)</f>
        <v>2.0365029000000003</v>
      </c>
      <c r="S410" s="221"/>
      <c r="T410" s="223">
        <f>SUM(T411:T447)</f>
        <v>0</v>
      </c>
      <c r="AR410" s="224" t="s">
        <v>91</v>
      </c>
      <c r="AT410" s="225" t="s">
        <v>81</v>
      </c>
      <c r="AU410" s="225" t="s">
        <v>36</v>
      </c>
      <c r="AY410" s="224" t="s">
        <v>163</v>
      </c>
      <c r="BK410" s="226">
        <f>SUM(BK411:BK447)</f>
        <v>0</v>
      </c>
    </row>
    <row r="411" spans="1:65" s="2" customFormat="1" ht="16.5" customHeight="1">
      <c r="A411" s="36"/>
      <c r="B411" s="37"/>
      <c r="C411" s="229" t="s">
        <v>552</v>
      </c>
      <c r="D411" s="229" t="s">
        <v>165</v>
      </c>
      <c r="E411" s="230" t="s">
        <v>553</v>
      </c>
      <c r="F411" s="231" t="s">
        <v>554</v>
      </c>
      <c r="G411" s="232" t="s">
        <v>226</v>
      </c>
      <c r="H411" s="233">
        <v>48.45</v>
      </c>
      <c r="I411" s="234"/>
      <c r="J411" s="235">
        <f>ROUND(I411*H411,2)</f>
        <v>0</v>
      </c>
      <c r="K411" s="236"/>
      <c r="L411" s="39"/>
      <c r="M411" s="237" t="s">
        <v>1</v>
      </c>
      <c r="N411" s="238" t="s">
        <v>47</v>
      </c>
      <c r="O411" s="73"/>
      <c r="P411" s="239">
        <f>O411*H411</f>
        <v>0</v>
      </c>
      <c r="Q411" s="239">
        <v>0</v>
      </c>
      <c r="R411" s="239">
        <f>Q411*H411</f>
        <v>0</v>
      </c>
      <c r="S411" s="239">
        <v>0</v>
      </c>
      <c r="T411" s="240">
        <f>S411*H411</f>
        <v>0</v>
      </c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R411" s="241" t="s">
        <v>241</v>
      </c>
      <c r="AT411" s="241" t="s">
        <v>165</v>
      </c>
      <c r="AU411" s="241" t="s">
        <v>91</v>
      </c>
      <c r="AY411" s="18" t="s">
        <v>163</v>
      </c>
      <c r="BE411" s="116">
        <f>IF(N411="základní",J411,0)</f>
        <v>0</v>
      </c>
      <c r="BF411" s="116">
        <f>IF(N411="snížená",J411,0)</f>
        <v>0</v>
      </c>
      <c r="BG411" s="116">
        <f>IF(N411="zákl. přenesená",J411,0)</f>
        <v>0</v>
      </c>
      <c r="BH411" s="116">
        <f>IF(N411="sníž. přenesená",J411,0)</f>
        <v>0</v>
      </c>
      <c r="BI411" s="116">
        <f>IF(N411="nulová",J411,0)</f>
        <v>0</v>
      </c>
      <c r="BJ411" s="18" t="s">
        <v>36</v>
      </c>
      <c r="BK411" s="116">
        <f>ROUND(I411*H411,2)</f>
        <v>0</v>
      </c>
      <c r="BL411" s="18" t="s">
        <v>241</v>
      </c>
      <c r="BM411" s="241" t="s">
        <v>555</v>
      </c>
    </row>
    <row r="412" spans="1:65" s="13" customFormat="1">
      <c r="B412" s="242"/>
      <c r="C412" s="243"/>
      <c r="D412" s="244" t="s">
        <v>171</v>
      </c>
      <c r="E412" s="245" t="s">
        <v>1</v>
      </c>
      <c r="F412" s="246" t="s">
        <v>375</v>
      </c>
      <c r="G412" s="243"/>
      <c r="H412" s="247">
        <v>85.2</v>
      </c>
      <c r="I412" s="248"/>
      <c r="J412" s="243"/>
      <c r="K412" s="243"/>
      <c r="L412" s="249"/>
      <c r="M412" s="250"/>
      <c r="N412" s="251"/>
      <c r="O412" s="251"/>
      <c r="P412" s="251"/>
      <c r="Q412" s="251"/>
      <c r="R412" s="251"/>
      <c r="S412" s="251"/>
      <c r="T412" s="252"/>
      <c r="AT412" s="253" t="s">
        <v>171</v>
      </c>
      <c r="AU412" s="253" t="s">
        <v>91</v>
      </c>
      <c r="AV412" s="13" t="s">
        <v>91</v>
      </c>
      <c r="AW412" s="13" t="s">
        <v>35</v>
      </c>
      <c r="AX412" s="13" t="s">
        <v>82</v>
      </c>
      <c r="AY412" s="253" t="s">
        <v>163</v>
      </c>
    </row>
    <row r="413" spans="1:65" s="13" customFormat="1">
      <c r="B413" s="242"/>
      <c r="C413" s="243"/>
      <c r="D413" s="244" t="s">
        <v>171</v>
      </c>
      <c r="E413" s="245" t="s">
        <v>1</v>
      </c>
      <c r="F413" s="246" t="s">
        <v>556</v>
      </c>
      <c r="G413" s="243"/>
      <c r="H413" s="247">
        <v>-36.75</v>
      </c>
      <c r="I413" s="248"/>
      <c r="J413" s="243"/>
      <c r="K413" s="243"/>
      <c r="L413" s="249"/>
      <c r="M413" s="250"/>
      <c r="N413" s="251"/>
      <c r="O413" s="251"/>
      <c r="P413" s="251"/>
      <c r="Q413" s="251"/>
      <c r="R413" s="251"/>
      <c r="S413" s="251"/>
      <c r="T413" s="252"/>
      <c r="AT413" s="253" t="s">
        <v>171</v>
      </c>
      <c r="AU413" s="253" t="s">
        <v>91</v>
      </c>
      <c r="AV413" s="13" t="s">
        <v>91</v>
      </c>
      <c r="AW413" s="13" t="s">
        <v>35</v>
      </c>
      <c r="AX413" s="13" t="s">
        <v>82</v>
      </c>
      <c r="AY413" s="253" t="s">
        <v>163</v>
      </c>
    </row>
    <row r="414" spans="1:65" s="14" customFormat="1">
      <c r="B414" s="254"/>
      <c r="C414" s="255"/>
      <c r="D414" s="244" t="s">
        <v>171</v>
      </c>
      <c r="E414" s="256" t="s">
        <v>1</v>
      </c>
      <c r="F414" s="257" t="s">
        <v>173</v>
      </c>
      <c r="G414" s="255"/>
      <c r="H414" s="258">
        <v>48.45</v>
      </c>
      <c r="I414" s="259"/>
      <c r="J414" s="255"/>
      <c r="K414" s="255"/>
      <c r="L414" s="260"/>
      <c r="M414" s="261"/>
      <c r="N414" s="262"/>
      <c r="O414" s="262"/>
      <c r="P414" s="262"/>
      <c r="Q414" s="262"/>
      <c r="R414" s="262"/>
      <c r="S414" s="262"/>
      <c r="T414" s="263"/>
      <c r="AT414" s="264" t="s">
        <v>171</v>
      </c>
      <c r="AU414" s="264" t="s">
        <v>91</v>
      </c>
      <c r="AV414" s="14" t="s">
        <v>169</v>
      </c>
      <c r="AW414" s="14" t="s">
        <v>35</v>
      </c>
      <c r="AX414" s="14" t="s">
        <v>36</v>
      </c>
      <c r="AY414" s="264" t="s">
        <v>163</v>
      </c>
    </row>
    <row r="415" spans="1:65" s="2" customFormat="1" ht="16.5" customHeight="1">
      <c r="A415" s="36"/>
      <c r="B415" s="37"/>
      <c r="C415" s="229" t="s">
        <v>557</v>
      </c>
      <c r="D415" s="229" t="s">
        <v>165</v>
      </c>
      <c r="E415" s="230" t="s">
        <v>558</v>
      </c>
      <c r="F415" s="231" t="s">
        <v>559</v>
      </c>
      <c r="G415" s="232" t="s">
        <v>382</v>
      </c>
      <c r="H415" s="233">
        <v>69.655000000000001</v>
      </c>
      <c r="I415" s="234"/>
      <c r="J415" s="235">
        <f>ROUND(I415*H415,2)</f>
        <v>0</v>
      </c>
      <c r="K415" s="236"/>
      <c r="L415" s="39"/>
      <c r="M415" s="237" t="s">
        <v>1</v>
      </c>
      <c r="N415" s="238" t="s">
        <v>47</v>
      </c>
      <c r="O415" s="73"/>
      <c r="P415" s="239">
        <f>O415*H415</f>
        <v>0</v>
      </c>
      <c r="Q415" s="239">
        <v>2.0000000000000002E-5</v>
      </c>
      <c r="R415" s="239">
        <f>Q415*H415</f>
        <v>1.3931000000000002E-3</v>
      </c>
      <c r="S415" s="239">
        <v>0</v>
      </c>
      <c r="T415" s="240">
        <f>S415*H415</f>
        <v>0</v>
      </c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R415" s="241" t="s">
        <v>241</v>
      </c>
      <c r="AT415" s="241" t="s">
        <v>165</v>
      </c>
      <c r="AU415" s="241" t="s">
        <v>91</v>
      </c>
      <c r="AY415" s="18" t="s">
        <v>163</v>
      </c>
      <c r="BE415" s="116">
        <f>IF(N415="základní",J415,0)</f>
        <v>0</v>
      </c>
      <c r="BF415" s="116">
        <f>IF(N415="snížená",J415,0)</f>
        <v>0</v>
      </c>
      <c r="BG415" s="116">
        <f>IF(N415="zákl. přenesená",J415,0)</f>
        <v>0</v>
      </c>
      <c r="BH415" s="116">
        <f>IF(N415="sníž. přenesená",J415,0)</f>
        <v>0</v>
      </c>
      <c r="BI415" s="116">
        <f>IF(N415="nulová",J415,0)</f>
        <v>0</v>
      </c>
      <c r="BJ415" s="18" t="s">
        <v>36</v>
      </c>
      <c r="BK415" s="116">
        <f>ROUND(I415*H415,2)</f>
        <v>0</v>
      </c>
      <c r="BL415" s="18" t="s">
        <v>241</v>
      </c>
      <c r="BM415" s="241" t="s">
        <v>560</v>
      </c>
    </row>
    <row r="416" spans="1:65" s="13" customFormat="1" ht="20.399999999999999">
      <c r="B416" s="242"/>
      <c r="C416" s="243"/>
      <c r="D416" s="244" t="s">
        <v>171</v>
      </c>
      <c r="E416" s="245" t="s">
        <v>1</v>
      </c>
      <c r="F416" s="246" t="s">
        <v>561</v>
      </c>
      <c r="G416" s="243"/>
      <c r="H416" s="247">
        <v>43.755000000000003</v>
      </c>
      <c r="I416" s="248"/>
      <c r="J416" s="243"/>
      <c r="K416" s="243"/>
      <c r="L416" s="249"/>
      <c r="M416" s="250"/>
      <c r="N416" s="251"/>
      <c r="O416" s="251"/>
      <c r="P416" s="251"/>
      <c r="Q416" s="251"/>
      <c r="R416" s="251"/>
      <c r="S416" s="251"/>
      <c r="T416" s="252"/>
      <c r="AT416" s="253" t="s">
        <v>171</v>
      </c>
      <c r="AU416" s="253" t="s">
        <v>91</v>
      </c>
      <c r="AV416" s="13" t="s">
        <v>91</v>
      </c>
      <c r="AW416" s="13" t="s">
        <v>35</v>
      </c>
      <c r="AX416" s="13" t="s">
        <v>82</v>
      </c>
      <c r="AY416" s="253" t="s">
        <v>163</v>
      </c>
    </row>
    <row r="417" spans="1:65" s="13" customFormat="1" ht="20.399999999999999">
      <c r="B417" s="242"/>
      <c r="C417" s="243"/>
      <c r="D417" s="244" t="s">
        <v>171</v>
      </c>
      <c r="E417" s="245" t="s">
        <v>1</v>
      </c>
      <c r="F417" s="246" t="s">
        <v>562</v>
      </c>
      <c r="G417" s="243"/>
      <c r="H417" s="247">
        <v>25.9</v>
      </c>
      <c r="I417" s="248"/>
      <c r="J417" s="243"/>
      <c r="K417" s="243"/>
      <c r="L417" s="249"/>
      <c r="M417" s="250"/>
      <c r="N417" s="251"/>
      <c r="O417" s="251"/>
      <c r="P417" s="251"/>
      <c r="Q417" s="251"/>
      <c r="R417" s="251"/>
      <c r="S417" s="251"/>
      <c r="T417" s="252"/>
      <c r="AT417" s="253" t="s">
        <v>171</v>
      </c>
      <c r="AU417" s="253" t="s">
        <v>91</v>
      </c>
      <c r="AV417" s="13" t="s">
        <v>91</v>
      </c>
      <c r="AW417" s="13" t="s">
        <v>35</v>
      </c>
      <c r="AX417" s="13" t="s">
        <v>82</v>
      </c>
      <c r="AY417" s="253" t="s">
        <v>163</v>
      </c>
    </row>
    <row r="418" spans="1:65" s="14" customFormat="1">
      <c r="B418" s="254"/>
      <c r="C418" s="255"/>
      <c r="D418" s="244" t="s">
        <v>171</v>
      </c>
      <c r="E418" s="256" t="s">
        <v>1</v>
      </c>
      <c r="F418" s="257" t="s">
        <v>173</v>
      </c>
      <c r="G418" s="255"/>
      <c r="H418" s="258">
        <v>69.655000000000001</v>
      </c>
      <c r="I418" s="259"/>
      <c r="J418" s="255"/>
      <c r="K418" s="255"/>
      <c r="L418" s="260"/>
      <c r="M418" s="261"/>
      <c r="N418" s="262"/>
      <c r="O418" s="262"/>
      <c r="P418" s="262"/>
      <c r="Q418" s="262"/>
      <c r="R418" s="262"/>
      <c r="S418" s="262"/>
      <c r="T418" s="263"/>
      <c r="AT418" s="264" t="s">
        <v>171</v>
      </c>
      <c r="AU418" s="264" t="s">
        <v>91</v>
      </c>
      <c r="AV418" s="14" t="s">
        <v>169</v>
      </c>
      <c r="AW418" s="14" t="s">
        <v>35</v>
      </c>
      <c r="AX418" s="14" t="s">
        <v>36</v>
      </c>
      <c r="AY418" s="264" t="s">
        <v>163</v>
      </c>
    </row>
    <row r="419" spans="1:65" s="2" customFormat="1" ht="21.75" customHeight="1">
      <c r="A419" s="36"/>
      <c r="B419" s="37"/>
      <c r="C419" s="229" t="s">
        <v>563</v>
      </c>
      <c r="D419" s="229" t="s">
        <v>165</v>
      </c>
      <c r="E419" s="230" t="s">
        <v>564</v>
      </c>
      <c r="F419" s="231" t="s">
        <v>565</v>
      </c>
      <c r="G419" s="232" t="s">
        <v>226</v>
      </c>
      <c r="H419" s="233">
        <v>48.45</v>
      </c>
      <c r="I419" s="234"/>
      <c r="J419" s="235">
        <f>ROUND(I419*H419,2)</f>
        <v>0</v>
      </c>
      <c r="K419" s="236"/>
      <c r="L419" s="39"/>
      <c r="M419" s="237" t="s">
        <v>1</v>
      </c>
      <c r="N419" s="238" t="s">
        <v>47</v>
      </c>
      <c r="O419" s="73"/>
      <c r="P419" s="239">
        <f>O419*H419</f>
        <v>0</v>
      </c>
      <c r="Q419" s="239">
        <v>4.0000000000000003E-5</v>
      </c>
      <c r="R419" s="239">
        <f>Q419*H419</f>
        <v>1.9380000000000003E-3</v>
      </c>
      <c r="S419" s="239">
        <v>0</v>
      </c>
      <c r="T419" s="240">
        <f>S419*H419</f>
        <v>0</v>
      </c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R419" s="241" t="s">
        <v>241</v>
      </c>
      <c r="AT419" s="241" t="s">
        <v>165</v>
      </c>
      <c r="AU419" s="241" t="s">
        <v>91</v>
      </c>
      <c r="AY419" s="18" t="s">
        <v>163</v>
      </c>
      <c r="BE419" s="116">
        <f>IF(N419="základní",J419,0)</f>
        <v>0</v>
      </c>
      <c r="BF419" s="116">
        <f>IF(N419="snížená",J419,0)</f>
        <v>0</v>
      </c>
      <c r="BG419" s="116">
        <f>IF(N419="zákl. přenesená",J419,0)</f>
        <v>0</v>
      </c>
      <c r="BH419" s="116">
        <f>IF(N419="sníž. přenesená",J419,0)</f>
        <v>0</v>
      </c>
      <c r="BI419" s="116">
        <f>IF(N419="nulová",J419,0)</f>
        <v>0</v>
      </c>
      <c r="BJ419" s="18" t="s">
        <v>36</v>
      </c>
      <c r="BK419" s="116">
        <f>ROUND(I419*H419,2)</f>
        <v>0</v>
      </c>
      <c r="BL419" s="18" t="s">
        <v>241</v>
      </c>
      <c r="BM419" s="241" t="s">
        <v>566</v>
      </c>
    </row>
    <row r="420" spans="1:65" s="13" customFormat="1">
      <c r="B420" s="242"/>
      <c r="C420" s="243"/>
      <c r="D420" s="244" t="s">
        <v>171</v>
      </c>
      <c r="E420" s="245" t="s">
        <v>1</v>
      </c>
      <c r="F420" s="246" t="s">
        <v>375</v>
      </c>
      <c r="G420" s="243"/>
      <c r="H420" s="247">
        <v>85.2</v>
      </c>
      <c r="I420" s="248"/>
      <c r="J420" s="243"/>
      <c r="K420" s="243"/>
      <c r="L420" s="249"/>
      <c r="M420" s="250"/>
      <c r="N420" s="251"/>
      <c r="O420" s="251"/>
      <c r="P420" s="251"/>
      <c r="Q420" s="251"/>
      <c r="R420" s="251"/>
      <c r="S420" s="251"/>
      <c r="T420" s="252"/>
      <c r="AT420" s="253" t="s">
        <v>171</v>
      </c>
      <c r="AU420" s="253" t="s">
        <v>91</v>
      </c>
      <c r="AV420" s="13" t="s">
        <v>91</v>
      </c>
      <c r="AW420" s="13" t="s">
        <v>35</v>
      </c>
      <c r="AX420" s="13" t="s">
        <v>82</v>
      </c>
      <c r="AY420" s="253" t="s">
        <v>163</v>
      </c>
    </row>
    <row r="421" spans="1:65" s="13" customFormat="1">
      <c r="B421" s="242"/>
      <c r="C421" s="243"/>
      <c r="D421" s="244" t="s">
        <v>171</v>
      </c>
      <c r="E421" s="245" t="s">
        <v>1</v>
      </c>
      <c r="F421" s="246" t="s">
        <v>556</v>
      </c>
      <c r="G421" s="243"/>
      <c r="H421" s="247">
        <v>-36.75</v>
      </c>
      <c r="I421" s="248"/>
      <c r="J421" s="243"/>
      <c r="K421" s="243"/>
      <c r="L421" s="249"/>
      <c r="M421" s="250"/>
      <c r="N421" s="251"/>
      <c r="O421" s="251"/>
      <c r="P421" s="251"/>
      <c r="Q421" s="251"/>
      <c r="R421" s="251"/>
      <c r="S421" s="251"/>
      <c r="T421" s="252"/>
      <c r="AT421" s="253" t="s">
        <v>171</v>
      </c>
      <c r="AU421" s="253" t="s">
        <v>91</v>
      </c>
      <c r="AV421" s="13" t="s">
        <v>91</v>
      </c>
      <c r="AW421" s="13" t="s">
        <v>35</v>
      </c>
      <c r="AX421" s="13" t="s">
        <v>82</v>
      </c>
      <c r="AY421" s="253" t="s">
        <v>163</v>
      </c>
    </row>
    <row r="422" spans="1:65" s="14" customFormat="1">
      <c r="B422" s="254"/>
      <c r="C422" s="255"/>
      <c r="D422" s="244" t="s">
        <v>171</v>
      </c>
      <c r="E422" s="256" t="s">
        <v>1</v>
      </c>
      <c r="F422" s="257" t="s">
        <v>173</v>
      </c>
      <c r="G422" s="255"/>
      <c r="H422" s="258">
        <v>48.45</v>
      </c>
      <c r="I422" s="259"/>
      <c r="J422" s="255"/>
      <c r="K422" s="255"/>
      <c r="L422" s="260"/>
      <c r="M422" s="261"/>
      <c r="N422" s="262"/>
      <c r="O422" s="262"/>
      <c r="P422" s="262"/>
      <c r="Q422" s="262"/>
      <c r="R422" s="262"/>
      <c r="S422" s="262"/>
      <c r="T422" s="263"/>
      <c r="AT422" s="264" t="s">
        <v>171</v>
      </c>
      <c r="AU422" s="264" t="s">
        <v>91</v>
      </c>
      <c r="AV422" s="14" t="s">
        <v>169</v>
      </c>
      <c r="AW422" s="14" t="s">
        <v>35</v>
      </c>
      <c r="AX422" s="14" t="s">
        <v>36</v>
      </c>
      <c r="AY422" s="264" t="s">
        <v>163</v>
      </c>
    </row>
    <row r="423" spans="1:65" s="2" customFormat="1" ht="16.5" customHeight="1">
      <c r="A423" s="36"/>
      <c r="B423" s="37"/>
      <c r="C423" s="229" t="s">
        <v>567</v>
      </c>
      <c r="D423" s="229" t="s">
        <v>165</v>
      </c>
      <c r="E423" s="230" t="s">
        <v>568</v>
      </c>
      <c r="F423" s="231" t="s">
        <v>569</v>
      </c>
      <c r="G423" s="232" t="s">
        <v>226</v>
      </c>
      <c r="H423" s="233">
        <v>48.45</v>
      </c>
      <c r="I423" s="234"/>
      <c r="J423" s="235">
        <f>ROUND(I423*H423,2)</f>
        <v>0</v>
      </c>
      <c r="K423" s="236"/>
      <c r="L423" s="39"/>
      <c r="M423" s="237" t="s">
        <v>1</v>
      </c>
      <c r="N423" s="238" t="s">
        <v>47</v>
      </c>
      <c r="O423" s="73"/>
      <c r="P423" s="239">
        <f>O423*H423</f>
        <v>0</v>
      </c>
      <c r="Q423" s="239">
        <v>2.4E-2</v>
      </c>
      <c r="R423" s="239">
        <f>Q423*H423</f>
        <v>1.1628000000000001</v>
      </c>
      <c r="S423" s="239">
        <v>0</v>
      </c>
      <c r="T423" s="240">
        <f>S423*H423</f>
        <v>0</v>
      </c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R423" s="241" t="s">
        <v>241</v>
      </c>
      <c r="AT423" s="241" t="s">
        <v>165</v>
      </c>
      <c r="AU423" s="241" t="s">
        <v>91</v>
      </c>
      <c r="AY423" s="18" t="s">
        <v>163</v>
      </c>
      <c r="BE423" s="116">
        <f>IF(N423="základní",J423,0)</f>
        <v>0</v>
      </c>
      <c r="BF423" s="116">
        <f>IF(N423="snížená",J423,0)</f>
        <v>0</v>
      </c>
      <c r="BG423" s="116">
        <f>IF(N423="zákl. přenesená",J423,0)</f>
        <v>0</v>
      </c>
      <c r="BH423" s="116">
        <f>IF(N423="sníž. přenesená",J423,0)</f>
        <v>0</v>
      </c>
      <c r="BI423" s="116">
        <f>IF(N423="nulová",J423,0)</f>
        <v>0</v>
      </c>
      <c r="BJ423" s="18" t="s">
        <v>36</v>
      </c>
      <c r="BK423" s="116">
        <f>ROUND(I423*H423,2)</f>
        <v>0</v>
      </c>
      <c r="BL423" s="18" t="s">
        <v>241</v>
      </c>
      <c r="BM423" s="241" t="s">
        <v>570</v>
      </c>
    </row>
    <row r="424" spans="1:65" s="13" customFormat="1">
      <c r="B424" s="242"/>
      <c r="C424" s="243"/>
      <c r="D424" s="244" t="s">
        <v>171</v>
      </c>
      <c r="E424" s="245" t="s">
        <v>1</v>
      </c>
      <c r="F424" s="246" t="s">
        <v>375</v>
      </c>
      <c r="G424" s="243"/>
      <c r="H424" s="247">
        <v>85.2</v>
      </c>
      <c r="I424" s="248"/>
      <c r="J424" s="243"/>
      <c r="K424" s="243"/>
      <c r="L424" s="249"/>
      <c r="M424" s="250"/>
      <c r="N424" s="251"/>
      <c r="O424" s="251"/>
      <c r="P424" s="251"/>
      <c r="Q424" s="251"/>
      <c r="R424" s="251"/>
      <c r="S424" s="251"/>
      <c r="T424" s="252"/>
      <c r="AT424" s="253" t="s">
        <v>171</v>
      </c>
      <c r="AU424" s="253" t="s">
        <v>91</v>
      </c>
      <c r="AV424" s="13" t="s">
        <v>91</v>
      </c>
      <c r="AW424" s="13" t="s">
        <v>35</v>
      </c>
      <c r="AX424" s="13" t="s">
        <v>82</v>
      </c>
      <c r="AY424" s="253" t="s">
        <v>163</v>
      </c>
    </row>
    <row r="425" spans="1:65" s="13" customFormat="1">
      <c r="B425" s="242"/>
      <c r="C425" s="243"/>
      <c r="D425" s="244" t="s">
        <v>171</v>
      </c>
      <c r="E425" s="245" t="s">
        <v>1</v>
      </c>
      <c r="F425" s="246" t="s">
        <v>556</v>
      </c>
      <c r="G425" s="243"/>
      <c r="H425" s="247">
        <v>-36.75</v>
      </c>
      <c r="I425" s="248"/>
      <c r="J425" s="243"/>
      <c r="K425" s="243"/>
      <c r="L425" s="249"/>
      <c r="M425" s="250"/>
      <c r="N425" s="251"/>
      <c r="O425" s="251"/>
      <c r="P425" s="251"/>
      <c r="Q425" s="251"/>
      <c r="R425" s="251"/>
      <c r="S425" s="251"/>
      <c r="T425" s="252"/>
      <c r="AT425" s="253" t="s">
        <v>171</v>
      </c>
      <c r="AU425" s="253" t="s">
        <v>91</v>
      </c>
      <c r="AV425" s="13" t="s">
        <v>91</v>
      </c>
      <c r="AW425" s="13" t="s">
        <v>35</v>
      </c>
      <c r="AX425" s="13" t="s">
        <v>82</v>
      </c>
      <c r="AY425" s="253" t="s">
        <v>163</v>
      </c>
    </row>
    <row r="426" spans="1:65" s="14" customFormat="1">
      <c r="B426" s="254"/>
      <c r="C426" s="255"/>
      <c r="D426" s="244" t="s">
        <v>171</v>
      </c>
      <c r="E426" s="256" t="s">
        <v>1</v>
      </c>
      <c r="F426" s="257" t="s">
        <v>173</v>
      </c>
      <c r="G426" s="255"/>
      <c r="H426" s="258">
        <v>48.45</v>
      </c>
      <c r="I426" s="259"/>
      <c r="J426" s="255"/>
      <c r="K426" s="255"/>
      <c r="L426" s="260"/>
      <c r="M426" s="261"/>
      <c r="N426" s="262"/>
      <c r="O426" s="262"/>
      <c r="P426" s="262"/>
      <c r="Q426" s="262"/>
      <c r="R426" s="262"/>
      <c r="S426" s="262"/>
      <c r="T426" s="263"/>
      <c r="AT426" s="264" t="s">
        <v>171</v>
      </c>
      <c r="AU426" s="264" t="s">
        <v>91</v>
      </c>
      <c r="AV426" s="14" t="s">
        <v>169</v>
      </c>
      <c r="AW426" s="14" t="s">
        <v>35</v>
      </c>
      <c r="AX426" s="14" t="s">
        <v>36</v>
      </c>
      <c r="AY426" s="264" t="s">
        <v>163</v>
      </c>
    </row>
    <row r="427" spans="1:65" s="2" customFormat="1" ht="21.75" customHeight="1">
      <c r="A427" s="36"/>
      <c r="B427" s="37"/>
      <c r="C427" s="229" t="s">
        <v>571</v>
      </c>
      <c r="D427" s="229" t="s">
        <v>165</v>
      </c>
      <c r="E427" s="230" t="s">
        <v>572</v>
      </c>
      <c r="F427" s="231" t="s">
        <v>573</v>
      </c>
      <c r="G427" s="232" t="s">
        <v>226</v>
      </c>
      <c r="H427" s="233">
        <v>48.45</v>
      </c>
      <c r="I427" s="234"/>
      <c r="J427" s="235">
        <f>ROUND(I427*H427,2)</f>
        <v>0</v>
      </c>
      <c r="K427" s="236"/>
      <c r="L427" s="39"/>
      <c r="M427" s="237" t="s">
        <v>1</v>
      </c>
      <c r="N427" s="238" t="s">
        <v>47</v>
      </c>
      <c r="O427" s="73"/>
      <c r="P427" s="239">
        <f>O427*H427</f>
        <v>0</v>
      </c>
      <c r="Q427" s="239">
        <v>7.5500000000000003E-3</v>
      </c>
      <c r="R427" s="239">
        <f>Q427*H427</f>
        <v>0.36579750000000005</v>
      </c>
      <c r="S427" s="239">
        <v>0</v>
      </c>
      <c r="T427" s="240">
        <f>S427*H427</f>
        <v>0</v>
      </c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R427" s="241" t="s">
        <v>241</v>
      </c>
      <c r="AT427" s="241" t="s">
        <v>165</v>
      </c>
      <c r="AU427" s="241" t="s">
        <v>91</v>
      </c>
      <c r="AY427" s="18" t="s">
        <v>163</v>
      </c>
      <c r="BE427" s="116">
        <f>IF(N427="základní",J427,0)</f>
        <v>0</v>
      </c>
      <c r="BF427" s="116">
        <f>IF(N427="snížená",J427,0)</f>
        <v>0</v>
      </c>
      <c r="BG427" s="116">
        <f>IF(N427="zákl. přenesená",J427,0)</f>
        <v>0</v>
      </c>
      <c r="BH427" s="116">
        <f>IF(N427="sníž. přenesená",J427,0)</f>
        <v>0</v>
      </c>
      <c r="BI427" s="116">
        <f>IF(N427="nulová",J427,0)</f>
        <v>0</v>
      </c>
      <c r="BJ427" s="18" t="s">
        <v>36</v>
      </c>
      <c r="BK427" s="116">
        <f>ROUND(I427*H427,2)</f>
        <v>0</v>
      </c>
      <c r="BL427" s="18" t="s">
        <v>241</v>
      </c>
      <c r="BM427" s="241" t="s">
        <v>574</v>
      </c>
    </row>
    <row r="428" spans="1:65" s="13" customFormat="1">
      <c r="B428" s="242"/>
      <c r="C428" s="243"/>
      <c r="D428" s="244" t="s">
        <v>171</v>
      </c>
      <c r="E428" s="245" t="s">
        <v>1</v>
      </c>
      <c r="F428" s="246" t="s">
        <v>375</v>
      </c>
      <c r="G428" s="243"/>
      <c r="H428" s="247">
        <v>85.2</v>
      </c>
      <c r="I428" s="248"/>
      <c r="J428" s="243"/>
      <c r="K428" s="243"/>
      <c r="L428" s="249"/>
      <c r="M428" s="250"/>
      <c r="N428" s="251"/>
      <c r="O428" s="251"/>
      <c r="P428" s="251"/>
      <c r="Q428" s="251"/>
      <c r="R428" s="251"/>
      <c r="S428" s="251"/>
      <c r="T428" s="252"/>
      <c r="AT428" s="253" t="s">
        <v>171</v>
      </c>
      <c r="AU428" s="253" t="s">
        <v>91</v>
      </c>
      <c r="AV428" s="13" t="s">
        <v>91</v>
      </c>
      <c r="AW428" s="13" t="s">
        <v>35</v>
      </c>
      <c r="AX428" s="13" t="s">
        <v>82</v>
      </c>
      <c r="AY428" s="253" t="s">
        <v>163</v>
      </c>
    </row>
    <row r="429" spans="1:65" s="13" customFormat="1">
      <c r="B429" s="242"/>
      <c r="C429" s="243"/>
      <c r="D429" s="244" t="s">
        <v>171</v>
      </c>
      <c r="E429" s="245" t="s">
        <v>1</v>
      </c>
      <c r="F429" s="246" t="s">
        <v>556</v>
      </c>
      <c r="G429" s="243"/>
      <c r="H429" s="247">
        <v>-36.75</v>
      </c>
      <c r="I429" s="248"/>
      <c r="J429" s="243"/>
      <c r="K429" s="243"/>
      <c r="L429" s="249"/>
      <c r="M429" s="250"/>
      <c r="N429" s="251"/>
      <c r="O429" s="251"/>
      <c r="P429" s="251"/>
      <c r="Q429" s="251"/>
      <c r="R429" s="251"/>
      <c r="S429" s="251"/>
      <c r="T429" s="252"/>
      <c r="AT429" s="253" t="s">
        <v>171</v>
      </c>
      <c r="AU429" s="253" t="s">
        <v>91</v>
      </c>
      <c r="AV429" s="13" t="s">
        <v>91</v>
      </c>
      <c r="AW429" s="13" t="s">
        <v>35</v>
      </c>
      <c r="AX429" s="13" t="s">
        <v>82</v>
      </c>
      <c r="AY429" s="253" t="s">
        <v>163</v>
      </c>
    </row>
    <row r="430" spans="1:65" s="14" customFormat="1">
      <c r="B430" s="254"/>
      <c r="C430" s="255"/>
      <c r="D430" s="244" t="s">
        <v>171</v>
      </c>
      <c r="E430" s="256" t="s">
        <v>1</v>
      </c>
      <c r="F430" s="257" t="s">
        <v>173</v>
      </c>
      <c r="G430" s="255"/>
      <c r="H430" s="258">
        <v>48.45</v>
      </c>
      <c r="I430" s="259"/>
      <c r="J430" s="255"/>
      <c r="K430" s="255"/>
      <c r="L430" s="260"/>
      <c r="M430" s="261"/>
      <c r="N430" s="262"/>
      <c r="O430" s="262"/>
      <c r="P430" s="262"/>
      <c r="Q430" s="262"/>
      <c r="R430" s="262"/>
      <c r="S430" s="262"/>
      <c r="T430" s="263"/>
      <c r="AT430" s="264" t="s">
        <v>171</v>
      </c>
      <c r="AU430" s="264" t="s">
        <v>91</v>
      </c>
      <c r="AV430" s="14" t="s">
        <v>169</v>
      </c>
      <c r="AW430" s="14" t="s">
        <v>35</v>
      </c>
      <c r="AX430" s="14" t="s">
        <v>36</v>
      </c>
      <c r="AY430" s="264" t="s">
        <v>163</v>
      </c>
    </row>
    <row r="431" spans="1:65" s="2" customFormat="1" ht="21.75" customHeight="1">
      <c r="A431" s="36"/>
      <c r="B431" s="37"/>
      <c r="C431" s="229" t="s">
        <v>575</v>
      </c>
      <c r="D431" s="229" t="s">
        <v>165</v>
      </c>
      <c r="E431" s="230" t="s">
        <v>576</v>
      </c>
      <c r="F431" s="231" t="s">
        <v>577</v>
      </c>
      <c r="G431" s="232" t="s">
        <v>226</v>
      </c>
      <c r="H431" s="233">
        <v>48.45</v>
      </c>
      <c r="I431" s="234"/>
      <c r="J431" s="235">
        <f>ROUND(I431*H431,2)</f>
        <v>0</v>
      </c>
      <c r="K431" s="236"/>
      <c r="L431" s="39"/>
      <c r="M431" s="237" t="s">
        <v>1</v>
      </c>
      <c r="N431" s="238" t="s">
        <v>47</v>
      </c>
      <c r="O431" s="73"/>
      <c r="P431" s="239">
        <f>O431*H431</f>
        <v>0</v>
      </c>
      <c r="Q431" s="239">
        <v>5.4000000000000001E-4</v>
      </c>
      <c r="R431" s="239">
        <f>Q431*H431</f>
        <v>2.6163000000000002E-2</v>
      </c>
      <c r="S431" s="239">
        <v>0</v>
      </c>
      <c r="T431" s="240">
        <f>S431*H431</f>
        <v>0</v>
      </c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R431" s="241" t="s">
        <v>241</v>
      </c>
      <c r="AT431" s="241" t="s">
        <v>165</v>
      </c>
      <c r="AU431" s="241" t="s">
        <v>91</v>
      </c>
      <c r="AY431" s="18" t="s">
        <v>163</v>
      </c>
      <c r="BE431" s="116">
        <f>IF(N431="základní",J431,0)</f>
        <v>0</v>
      </c>
      <c r="BF431" s="116">
        <f>IF(N431="snížená",J431,0)</f>
        <v>0</v>
      </c>
      <c r="BG431" s="116">
        <f>IF(N431="zákl. přenesená",J431,0)</f>
        <v>0</v>
      </c>
      <c r="BH431" s="116">
        <f>IF(N431="sníž. přenesená",J431,0)</f>
        <v>0</v>
      </c>
      <c r="BI431" s="116">
        <f>IF(N431="nulová",J431,0)</f>
        <v>0</v>
      </c>
      <c r="BJ431" s="18" t="s">
        <v>36</v>
      </c>
      <c r="BK431" s="116">
        <f>ROUND(I431*H431,2)</f>
        <v>0</v>
      </c>
      <c r="BL431" s="18" t="s">
        <v>241</v>
      </c>
      <c r="BM431" s="241" t="s">
        <v>578</v>
      </c>
    </row>
    <row r="432" spans="1:65" s="13" customFormat="1">
      <c r="B432" s="242"/>
      <c r="C432" s="243"/>
      <c r="D432" s="244" t="s">
        <v>171</v>
      </c>
      <c r="E432" s="245" t="s">
        <v>1</v>
      </c>
      <c r="F432" s="246" t="s">
        <v>375</v>
      </c>
      <c r="G432" s="243"/>
      <c r="H432" s="247">
        <v>85.2</v>
      </c>
      <c r="I432" s="248"/>
      <c r="J432" s="243"/>
      <c r="K432" s="243"/>
      <c r="L432" s="249"/>
      <c r="M432" s="250"/>
      <c r="N432" s="251"/>
      <c r="O432" s="251"/>
      <c r="P432" s="251"/>
      <c r="Q432" s="251"/>
      <c r="R432" s="251"/>
      <c r="S432" s="251"/>
      <c r="T432" s="252"/>
      <c r="AT432" s="253" t="s">
        <v>171</v>
      </c>
      <c r="AU432" s="253" t="s">
        <v>91</v>
      </c>
      <c r="AV432" s="13" t="s">
        <v>91</v>
      </c>
      <c r="AW432" s="13" t="s">
        <v>35</v>
      </c>
      <c r="AX432" s="13" t="s">
        <v>82</v>
      </c>
      <c r="AY432" s="253" t="s">
        <v>163</v>
      </c>
    </row>
    <row r="433" spans="1:65" s="13" customFormat="1">
      <c r="B433" s="242"/>
      <c r="C433" s="243"/>
      <c r="D433" s="244" t="s">
        <v>171</v>
      </c>
      <c r="E433" s="245" t="s">
        <v>1</v>
      </c>
      <c r="F433" s="246" t="s">
        <v>556</v>
      </c>
      <c r="G433" s="243"/>
      <c r="H433" s="247">
        <v>-36.75</v>
      </c>
      <c r="I433" s="248"/>
      <c r="J433" s="243"/>
      <c r="K433" s="243"/>
      <c r="L433" s="249"/>
      <c r="M433" s="250"/>
      <c r="N433" s="251"/>
      <c r="O433" s="251"/>
      <c r="P433" s="251"/>
      <c r="Q433" s="251"/>
      <c r="R433" s="251"/>
      <c r="S433" s="251"/>
      <c r="T433" s="252"/>
      <c r="AT433" s="253" t="s">
        <v>171</v>
      </c>
      <c r="AU433" s="253" t="s">
        <v>91</v>
      </c>
      <c r="AV433" s="13" t="s">
        <v>91</v>
      </c>
      <c r="AW433" s="13" t="s">
        <v>35</v>
      </c>
      <c r="AX433" s="13" t="s">
        <v>82</v>
      </c>
      <c r="AY433" s="253" t="s">
        <v>163</v>
      </c>
    </row>
    <row r="434" spans="1:65" s="14" customFormat="1">
      <c r="B434" s="254"/>
      <c r="C434" s="255"/>
      <c r="D434" s="244" t="s">
        <v>171</v>
      </c>
      <c r="E434" s="256" t="s">
        <v>1</v>
      </c>
      <c r="F434" s="257" t="s">
        <v>173</v>
      </c>
      <c r="G434" s="255"/>
      <c r="H434" s="258">
        <v>48.45</v>
      </c>
      <c r="I434" s="259"/>
      <c r="J434" s="255"/>
      <c r="K434" s="255"/>
      <c r="L434" s="260"/>
      <c r="M434" s="261"/>
      <c r="N434" s="262"/>
      <c r="O434" s="262"/>
      <c r="P434" s="262"/>
      <c r="Q434" s="262"/>
      <c r="R434" s="262"/>
      <c r="S434" s="262"/>
      <c r="T434" s="263"/>
      <c r="AT434" s="264" t="s">
        <v>171</v>
      </c>
      <c r="AU434" s="264" t="s">
        <v>91</v>
      </c>
      <c r="AV434" s="14" t="s">
        <v>169</v>
      </c>
      <c r="AW434" s="14" t="s">
        <v>35</v>
      </c>
      <c r="AX434" s="14" t="s">
        <v>36</v>
      </c>
      <c r="AY434" s="264" t="s">
        <v>163</v>
      </c>
    </row>
    <row r="435" spans="1:65" s="2" customFormat="1" ht="21.75" customHeight="1">
      <c r="A435" s="36"/>
      <c r="B435" s="37"/>
      <c r="C435" s="229" t="s">
        <v>579</v>
      </c>
      <c r="D435" s="229" t="s">
        <v>165</v>
      </c>
      <c r="E435" s="230" t="s">
        <v>580</v>
      </c>
      <c r="F435" s="231" t="s">
        <v>581</v>
      </c>
      <c r="G435" s="232" t="s">
        <v>226</v>
      </c>
      <c r="H435" s="233">
        <v>48.45</v>
      </c>
      <c r="I435" s="234"/>
      <c r="J435" s="235">
        <f>ROUND(I435*H435,2)</f>
        <v>0</v>
      </c>
      <c r="K435" s="236"/>
      <c r="L435" s="39"/>
      <c r="M435" s="237" t="s">
        <v>1</v>
      </c>
      <c r="N435" s="238" t="s">
        <v>47</v>
      </c>
      <c r="O435" s="73"/>
      <c r="P435" s="239">
        <f>O435*H435</f>
        <v>0</v>
      </c>
      <c r="Q435" s="239">
        <v>1.5E-3</v>
      </c>
      <c r="R435" s="239">
        <f>Q435*H435</f>
        <v>7.2675000000000003E-2</v>
      </c>
      <c r="S435" s="239">
        <v>0</v>
      </c>
      <c r="T435" s="240">
        <f>S435*H435</f>
        <v>0</v>
      </c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R435" s="241" t="s">
        <v>241</v>
      </c>
      <c r="AT435" s="241" t="s">
        <v>165</v>
      </c>
      <c r="AU435" s="241" t="s">
        <v>91</v>
      </c>
      <c r="AY435" s="18" t="s">
        <v>163</v>
      </c>
      <c r="BE435" s="116">
        <f>IF(N435="základní",J435,0)</f>
        <v>0</v>
      </c>
      <c r="BF435" s="116">
        <f>IF(N435="snížená",J435,0)</f>
        <v>0</v>
      </c>
      <c r="BG435" s="116">
        <f>IF(N435="zákl. přenesená",J435,0)</f>
        <v>0</v>
      </c>
      <c r="BH435" s="116">
        <f>IF(N435="sníž. přenesená",J435,0)</f>
        <v>0</v>
      </c>
      <c r="BI435" s="116">
        <f>IF(N435="nulová",J435,0)</f>
        <v>0</v>
      </c>
      <c r="BJ435" s="18" t="s">
        <v>36</v>
      </c>
      <c r="BK435" s="116">
        <f>ROUND(I435*H435,2)</f>
        <v>0</v>
      </c>
      <c r="BL435" s="18" t="s">
        <v>241</v>
      </c>
      <c r="BM435" s="241" t="s">
        <v>582</v>
      </c>
    </row>
    <row r="436" spans="1:65" s="13" customFormat="1">
      <c r="B436" s="242"/>
      <c r="C436" s="243"/>
      <c r="D436" s="244" t="s">
        <v>171</v>
      </c>
      <c r="E436" s="245" t="s">
        <v>1</v>
      </c>
      <c r="F436" s="246" t="s">
        <v>375</v>
      </c>
      <c r="G436" s="243"/>
      <c r="H436" s="247">
        <v>85.2</v>
      </c>
      <c r="I436" s="248"/>
      <c r="J436" s="243"/>
      <c r="K436" s="243"/>
      <c r="L436" s="249"/>
      <c r="M436" s="250"/>
      <c r="N436" s="251"/>
      <c r="O436" s="251"/>
      <c r="P436" s="251"/>
      <c r="Q436" s="251"/>
      <c r="R436" s="251"/>
      <c r="S436" s="251"/>
      <c r="T436" s="252"/>
      <c r="AT436" s="253" t="s">
        <v>171</v>
      </c>
      <c r="AU436" s="253" t="s">
        <v>91</v>
      </c>
      <c r="AV436" s="13" t="s">
        <v>91</v>
      </c>
      <c r="AW436" s="13" t="s">
        <v>35</v>
      </c>
      <c r="AX436" s="13" t="s">
        <v>82</v>
      </c>
      <c r="AY436" s="253" t="s">
        <v>163</v>
      </c>
    </row>
    <row r="437" spans="1:65" s="13" customFormat="1">
      <c r="B437" s="242"/>
      <c r="C437" s="243"/>
      <c r="D437" s="244" t="s">
        <v>171</v>
      </c>
      <c r="E437" s="245" t="s">
        <v>1</v>
      </c>
      <c r="F437" s="246" t="s">
        <v>556</v>
      </c>
      <c r="G437" s="243"/>
      <c r="H437" s="247">
        <v>-36.75</v>
      </c>
      <c r="I437" s="248"/>
      <c r="J437" s="243"/>
      <c r="K437" s="243"/>
      <c r="L437" s="249"/>
      <c r="M437" s="250"/>
      <c r="N437" s="251"/>
      <c r="O437" s="251"/>
      <c r="P437" s="251"/>
      <c r="Q437" s="251"/>
      <c r="R437" s="251"/>
      <c r="S437" s="251"/>
      <c r="T437" s="252"/>
      <c r="AT437" s="253" t="s">
        <v>171</v>
      </c>
      <c r="AU437" s="253" t="s">
        <v>91</v>
      </c>
      <c r="AV437" s="13" t="s">
        <v>91</v>
      </c>
      <c r="AW437" s="13" t="s">
        <v>35</v>
      </c>
      <c r="AX437" s="13" t="s">
        <v>82</v>
      </c>
      <c r="AY437" s="253" t="s">
        <v>163</v>
      </c>
    </row>
    <row r="438" spans="1:65" s="14" customFormat="1">
      <c r="B438" s="254"/>
      <c r="C438" s="255"/>
      <c r="D438" s="244" t="s">
        <v>171</v>
      </c>
      <c r="E438" s="256" t="s">
        <v>1</v>
      </c>
      <c r="F438" s="257" t="s">
        <v>173</v>
      </c>
      <c r="G438" s="255"/>
      <c r="H438" s="258">
        <v>48.45</v>
      </c>
      <c r="I438" s="259"/>
      <c r="J438" s="255"/>
      <c r="K438" s="255"/>
      <c r="L438" s="260"/>
      <c r="M438" s="261"/>
      <c r="N438" s="262"/>
      <c r="O438" s="262"/>
      <c r="P438" s="262"/>
      <c r="Q438" s="262"/>
      <c r="R438" s="262"/>
      <c r="S438" s="262"/>
      <c r="T438" s="263"/>
      <c r="AT438" s="264" t="s">
        <v>171</v>
      </c>
      <c r="AU438" s="264" t="s">
        <v>91</v>
      </c>
      <c r="AV438" s="14" t="s">
        <v>169</v>
      </c>
      <c r="AW438" s="14" t="s">
        <v>35</v>
      </c>
      <c r="AX438" s="14" t="s">
        <v>36</v>
      </c>
      <c r="AY438" s="264" t="s">
        <v>163</v>
      </c>
    </row>
    <row r="439" spans="1:65" s="2" customFormat="1" ht="21.75" customHeight="1">
      <c r="A439" s="36"/>
      <c r="B439" s="37"/>
      <c r="C439" s="229" t="s">
        <v>583</v>
      </c>
      <c r="D439" s="229" t="s">
        <v>165</v>
      </c>
      <c r="E439" s="230" t="s">
        <v>584</v>
      </c>
      <c r="F439" s="231" t="s">
        <v>585</v>
      </c>
      <c r="G439" s="232" t="s">
        <v>226</v>
      </c>
      <c r="H439" s="233">
        <v>48.45</v>
      </c>
      <c r="I439" s="234"/>
      <c r="J439" s="235">
        <f>ROUND(I439*H439,2)</f>
        <v>0</v>
      </c>
      <c r="K439" s="236"/>
      <c r="L439" s="39"/>
      <c r="M439" s="237" t="s">
        <v>1</v>
      </c>
      <c r="N439" s="238" t="s">
        <v>47</v>
      </c>
      <c r="O439" s="73"/>
      <c r="P439" s="239">
        <f>O439*H439</f>
        <v>0</v>
      </c>
      <c r="Q439" s="239">
        <v>3.3999999999999998E-3</v>
      </c>
      <c r="R439" s="239">
        <f>Q439*H439</f>
        <v>0.16472999999999999</v>
      </c>
      <c r="S439" s="239">
        <v>0</v>
      </c>
      <c r="T439" s="240">
        <f>S439*H439</f>
        <v>0</v>
      </c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R439" s="241" t="s">
        <v>241</v>
      </c>
      <c r="AT439" s="241" t="s">
        <v>165</v>
      </c>
      <c r="AU439" s="241" t="s">
        <v>91</v>
      </c>
      <c r="AY439" s="18" t="s">
        <v>163</v>
      </c>
      <c r="BE439" s="116">
        <f>IF(N439="základní",J439,0)</f>
        <v>0</v>
      </c>
      <c r="BF439" s="116">
        <f>IF(N439="snížená",J439,0)</f>
        <v>0</v>
      </c>
      <c r="BG439" s="116">
        <f>IF(N439="zákl. přenesená",J439,0)</f>
        <v>0</v>
      </c>
      <c r="BH439" s="116">
        <f>IF(N439="sníž. přenesená",J439,0)</f>
        <v>0</v>
      </c>
      <c r="BI439" s="116">
        <f>IF(N439="nulová",J439,0)</f>
        <v>0</v>
      </c>
      <c r="BJ439" s="18" t="s">
        <v>36</v>
      </c>
      <c r="BK439" s="116">
        <f>ROUND(I439*H439,2)</f>
        <v>0</v>
      </c>
      <c r="BL439" s="18" t="s">
        <v>241</v>
      </c>
      <c r="BM439" s="241" t="s">
        <v>586</v>
      </c>
    </row>
    <row r="440" spans="1:65" s="13" customFormat="1">
      <c r="B440" s="242"/>
      <c r="C440" s="243"/>
      <c r="D440" s="244" t="s">
        <v>171</v>
      </c>
      <c r="E440" s="245" t="s">
        <v>1</v>
      </c>
      <c r="F440" s="246" t="s">
        <v>375</v>
      </c>
      <c r="G440" s="243"/>
      <c r="H440" s="247">
        <v>85.2</v>
      </c>
      <c r="I440" s="248"/>
      <c r="J440" s="243"/>
      <c r="K440" s="243"/>
      <c r="L440" s="249"/>
      <c r="M440" s="250"/>
      <c r="N440" s="251"/>
      <c r="O440" s="251"/>
      <c r="P440" s="251"/>
      <c r="Q440" s="251"/>
      <c r="R440" s="251"/>
      <c r="S440" s="251"/>
      <c r="T440" s="252"/>
      <c r="AT440" s="253" t="s">
        <v>171</v>
      </c>
      <c r="AU440" s="253" t="s">
        <v>91</v>
      </c>
      <c r="AV440" s="13" t="s">
        <v>91</v>
      </c>
      <c r="AW440" s="13" t="s">
        <v>35</v>
      </c>
      <c r="AX440" s="13" t="s">
        <v>82</v>
      </c>
      <c r="AY440" s="253" t="s">
        <v>163</v>
      </c>
    </row>
    <row r="441" spans="1:65" s="13" customFormat="1">
      <c r="B441" s="242"/>
      <c r="C441" s="243"/>
      <c r="D441" s="244" t="s">
        <v>171</v>
      </c>
      <c r="E441" s="245" t="s">
        <v>1</v>
      </c>
      <c r="F441" s="246" t="s">
        <v>556</v>
      </c>
      <c r="G441" s="243"/>
      <c r="H441" s="247">
        <v>-36.75</v>
      </c>
      <c r="I441" s="248"/>
      <c r="J441" s="243"/>
      <c r="K441" s="243"/>
      <c r="L441" s="249"/>
      <c r="M441" s="250"/>
      <c r="N441" s="251"/>
      <c r="O441" s="251"/>
      <c r="P441" s="251"/>
      <c r="Q441" s="251"/>
      <c r="R441" s="251"/>
      <c r="S441" s="251"/>
      <c r="T441" s="252"/>
      <c r="AT441" s="253" t="s">
        <v>171</v>
      </c>
      <c r="AU441" s="253" t="s">
        <v>91</v>
      </c>
      <c r="AV441" s="13" t="s">
        <v>91</v>
      </c>
      <c r="AW441" s="13" t="s">
        <v>35</v>
      </c>
      <c r="AX441" s="13" t="s">
        <v>82</v>
      </c>
      <c r="AY441" s="253" t="s">
        <v>163</v>
      </c>
    </row>
    <row r="442" spans="1:65" s="14" customFormat="1">
      <c r="B442" s="254"/>
      <c r="C442" s="255"/>
      <c r="D442" s="244" t="s">
        <v>171</v>
      </c>
      <c r="E442" s="256" t="s">
        <v>1</v>
      </c>
      <c r="F442" s="257" t="s">
        <v>173</v>
      </c>
      <c r="G442" s="255"/>
      <c r="H442" s="258">
        <v>48.45</v>
      </c>
      <c r="I442" s="259"/>
      <c r="J442" s="255"/>
      <c r="K442" s="255"/>
      <c r="L442" s="260"/>
      <c r="M442" s="261"/>
      <c r="N442" s="262"/>
      <c r="O442" s="262"/>
      <c r="P442" s="262"/>
      <c r="Q442" s="262"/>
      <c r="R442" s="262"/>
      <c r="S442" s="262"/>
      <c r="T442" s="263"/>
      <c r="AT442" s="264" t="s">
        <v>171</v>
      </c>
      <c r="AU442" s="264" t="s">
        <v>91</v>
      </c>
      <c r="AV442" s="14" t="s">
        <v>169</v>
      </c>
      <c r="AW442" s="14" t="s">
        <v>35</v>
      </c>
      <c r="AX442" s="14" t="s">
        <v>36</v>
      </c>
      <c r="AY442" s="264" t="s">
        <v>163</v>
      </c>
    </row>
    <row r="443" spans="1:65" s="2" customFormat="1" ht="16.5" customHeight="1">
      <c r="A443" s="36"/>
      <c r="B443" s="37"/>
      <c r="C443" s="229" t="s">
        <v>587</v>
      </c>
      <c r="D443" s="229" t="s">
        <v>165</v>
      </c>
      <c r="E443" s="230" t="s">
        <v>588</v>
      </c>
      <c r="F443" s="231" t="s">
        <v>589</v>
      </c>
      <c r="G443" s="232" t="s">
        <v>382</v>
      </c>
      <c r="H443" s="233">
        <v>69.655000000000001</v>
      </c>
      <c r="I443" s="234"/>
      <c r="J443" s="235">
        <f>ROUND(I443*H443,2)</f>
        <v>0</v>
      </c>
      <c r="K443" s="236"/>
      <c r="L443" s="39"/>
      <c r="M443" s="237" t="s">
        <v>1</v>
      </c>
      <c r="N443" s="238" t="s">
        <v>47</v>
      </c>
      <c r="O443" s="73"/>
      <c r="P443" s="239">
        <f>O443*H443</f>
        <v>0</v>
      </c>
      <c r="Q443" s="239">
        <v>3.46E-3</v>
      </c>
      <c r="R443" s="239">
        <f>Q443*H443</f>
        <v>0.24100630000000001</v>
      </c>
      <c r="S443" s="239">
        <v>0</v>
      </c>
      <c r="T443" s="240">
        <f>S443*H443</f>
        <v>0</v>
      </c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R443" s="241" t="s">
        <v>241</v>
      </c>
      <c r="AT443" s="241" t="s">
        <v>165</v>
      </c>
      <c r="AU443" s="241" t="s">
        <v>91</v>
      </c>
      <c r="AY443" s="18" t="s">
        <v>163</v>
      </c>
      <c r="BE443" s="116">
        <f>IF(N443="základní",J443,0)</f>
        <v>0</v>
      </c>
      <c r="BF443" s="116">
        <f>IF(N443="snížená",J443,0)</f>
        <v>0</v>
      </c>
      <c r="BG443" s="116">
        <f>IF(N443="zákl. přenesená",J443,0)</f>
        <v>0</v>
      </c>
      <c r="BH443" s="116">
        <f>IF(N443="sníž. přenesená",J443,0)</f>
        <v>0</v>
      </c>
      <c r="BI443" s="116">
        <f>IF(N443="nulová",J443,0)</f>
        <v>0</v>
      </c>
      <c r="BJ443" s="18" t="s">
        <v>36</v>
      </c>
      <c r="BK443" s="116">
        <f>ROUND(I443*H443,2)</f>
        <v>0</v>
      </c>
      <c r="BL443" s="18" t="s">
        <v>241</v>
      </c>
      <c r="BM443" s="241" t="s">
        <v>590</v>
      </c>
    </row>
    <row r="444" spans="1:65" s="13" customFormat="1" ht="20.399999999999999">
      <c r="B444" s="242"/>
      <c r="C444" s="243"/>
      <c r="D444" s="244" t="s">
        <v>171</v>
      </c>
      <c r="E444" s="245" t="s">
        <v>1</v>
      </c>
      <c r="F444" s="246" t="s">
        <v>561</v>
      </c>
      <c r="G444" s="243"/>
      <c r="H444" s="247">
        <v>43.755000000000003</v>
      </c>
      <c r="I444" s="248"/>
      <c r="J444" s="243"/>
      <c r="K444" s="243"/>
      <c r="L444" s="249"/>
      <c r="M444" s="250"/>
      <c r="N444" s="251"/>
      <c r="O444" s="251"/>
      <c r="P444" s="251"/>
      <c r="Q444" s="251"/>
      <c r="R444" s="251"/>
      <c r="S444" s="251"/>
      <c r="T444" s="252"/>
      <c r="AT444" s="253" t="s">
        <v>171</v>
      </c>
      <c r="AU444" s="253" t="s">
        <v>91</v>
      </c>
      <c r="AV444" s="13" t="s">
        <v>91</v>
      </c>
      <c r="AW444" s="13" t="s">
        <v>35</v>
      </c>
      <c r="AX444" s="13" t="s">
        <v>82</v>
      </c>
      <c r="AY444" s="253" t="s">
        <v>163</v>
      </c>
    </row>
    <row r="445" spans="1:65" s="13" customFormat="1" ht="20.399999999999999">
      <c r="B445" s="242"/>
      <c r="C445" s="243"/>
      <c r="D445" s="244" t="s">
        <v>171</v>
      </c>
      <c r="E445" s="245" t="s">
        <v>1</v>
      </c>
      <c r="F445" s="246" t="s">
        <v>562</v>
      </c>
      <c r="G445" s="243"/>
      <c r="H445" s="247">
        <v>25.9</v>
      </c>
      <c r="I445" s="248"/>
      <c r="J445" s="243"/>
      <c r="K445" s="243"/>
      <c r="L445" s="249"/>
      <c r="M445" s="250"/>
      <c r="N445" s="251"/>
      <c r="O445" s="251"/>
      <c r="P445" s="251"/>
      <c r="Q445" s="251"/>
      <c r="R445" s="251"/>
      <c r="S445" s="251"/>
      <c r="T445" s="252"/>
      <c r="AT445" s="253" t="s">
        <v>171</v>
      </c>
      <c r="AU445" s="253" t="s">
        <v>91</v>
      </c>
      <c r="AV445" s="13" t="s">
        <v>91</v>
      </c>
      <c r="AW445" s="13" t="s">
        <v>35</v>
      </c>
      <c r="AX445" s="13" t="s">
        <v>82</v>
      </c>
      <c r="AY445" s="253" t="s">
        <v>163</v>
      </c>
    </row>
    <row r="446" spans="1:65" s="14" customFormat="1">
      <c r="B446" s="254"/>
      <c r="C446" s="255"/>
      <c r="D446" s="244" t="s">
        <v>171</v>
      </c>
      <c r="E446" s="256" t="s">
        <v>1</v>
      </c>
      <c r="F446" s="257" t="s">
        <v>173</v>
      </c>
      <c r="G446" s="255"/>
      <c r="H446" s="258">
        <v>69.655000000000001</v>
      </c>
      <c r="I446" s="259"/>
      <c r="J446" s="255"/>
      <c r="K446" s="255"/>
      <c r="L446" s="260"/>
      <c r="M446" s="261"/>
      <c r="N446" s="262"/>
      <c r="O446" s="262"/>
      <c r="P446" s="262"/>
      <c r="Q446" s="262"/>
      <c r="R446" s="262"/>
      <c r="S446" s="262"/>
      <c r="T446" s="263"/>
      <c r="AT446" s="264" t="s">
        <v>171</v>
      </c>
      <c r="AU446" s="264" t="s">
        <v>91</v>
      </c>
      <c r="AV446" s="14" t="s">
        <v>169</v>
      </c>
      <c r="AW446" s="14" t="s">
        <v>35</v>
      </c>
      <c r="AX446" s="14" t="s">
        <v>36</v>
      </c>
      <c r="AY446" s="264" t="s">
        <v>163</v>
      </c>
    </row>
    <row r="447" spans="1:65" s="2" customFormat="1" ht="21.75" customHeight="1">
      <c r="A447" s="36"/>
      <c r="B447" s="37"/>
      <c r="C447" s="229" t="s">
        <v>591</v>
      </c>
      <c r="D447" s="229" t="s">
        <v>165</v>
      </c>
      <c r="E447" s="230" t="s">
        <v>592</v>
      </c>
      <c r="F447" s="231" t="s">
        <v>593</v>
      </c>
      <c r="G447" s="232" t="s">
        <v>508</v>
      </c>
      <c r="H447" s="287"/>
      <c r="I447" s="234"/>
      <c r="J447" s="235">
        <f>ROUND(I447*H447,2)</f>
        <v>0</v>
      </c>
      <c r="K447" s="236"/>
      <c r="L447" s="39"/>
      <c r="M447" s="237" t="s">
        <v>1</v>
      </c>
      <c r="N447" s="238" t="s">
        <v>47</v>
      </c>
      <c r="O447" s="73"/>
      <c r="P447" s="239">
        <f>O447*H447</f>
        <v>0</v>
      </c>
      <c r="Q447" s="239">
        <v>0</v>
      </c>
      <c r="R447" s="239">
        <f>Q447*H447</f>
        <v>0</v>
      </c>
      <c r="S447" s="239">
        <v>0</v>
      </c>
      <c r="T447" s="240">
        <f>S447*H447</f>
        <v>0</v>
      </c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R447" s="241" t="s">
        <v>241</v>
      </c>
      <c r="AT447" s="241" t="s">
        <v>165</v>
      </c>
      <c r="AU447" s="241" t="s">
        <v>91</v>
      </c>
      <c r="AY447" s="18" t="s">
        <v>163</v>
      </c>
      <c r="BE447" s="116">
        <f>IF(N447="základní",J447,0)</f>
        <v>0</v>
      </c>
      <c r="BF447" s="116">
        <f>IF(N447="snížená",J447,0)</f>
        <v>0</v>
      </c>
      <c r="BG447" s="116">
        <f>IF(N447="zákl. přenesená",J447,0)</f>
        <v>0</v>
      </c>
      <c r="BH447" s="116">
        <f>IF(N447="sníž. přenesená",J447,0)</f>
        <v>0</v>
      </c>
      <c r="BI447" s="116">
        <f>IF(N447="nulová",J447,0)</f>
        <v>0</v>
      </c>
      <c r="BJ447" s="18" t="s">
        <v>36</v>
      </c>
      <c r="BK447" s="116">
        <f>ROUND(I447*H447,2)</f>
        <v>0</v>
      </c>
      <c r="BL447" s="18" t="s">
        <v>241</v>
      </c>
      <c r="BM447" s="241" t="s">
        <v>594</v>
      </c>
    </row>
    <row r="448" spans="1:65" s="12" customFormat="1" ht="22.95" customHeight="1">
      <c r="B448" s="214"/>
      <c r="C448" s="215"/>
      <c r="D448" s="216" t="s">
        <v>81</v>
      </c>
      <c r="E448" s="227" t="s">
        <v>595</v>
      </c>
      <c r="F448" s="227" t="s">
        <v>596</v>
      </c>
      <c r="G448" s="215"/>
      <c r="H448" s="215"/>
      <c r="I448" s="218"/>
      <c r="J448" s="228">
        <f>BK448</f>
        <v>0</v>
      </c>
      <c r="K448" s="215"/>
      <c r="L448" s="219"/>
      <c r="M448" s="220"/>
      <c r="N448" s="221"/>
      <c r="O448" s="221"/>
      <c r="P448" s="222">
        <f>SUM(P449:P503)</f>
        <v>0</v>
      </c>
      <c r="Q448" s="221"/>
      <c r="R448" s="222">
        <f>SUM(R449:R503)</f>
        <v>0.12001067999999999</v>
      </c>
      <c r="S448" s="221"/>
      <c r="T448" s="223">
        <f>SUM(T449:T503)</f>
        <v>2.7718649999999997E-2</v>
      </c>
      <c r="AR448" s="224" t="s">
        <v>91</v>
      </c>
      <c r="AT448" s="225" t="s">
        <v>81</v>
      </c>
      <c r="AU448" s="225" t="s">
        <v>36</v>
      </c>
      <c r="AY448" s="224" t="s">
        <v>163</v>
      </c>
      <c r="BK448" s="226">
        <f>SUM(BK449:BK503)</f>
        <v>0</v>
      </c>
    </row>
    <row r="449" spans="1:65" s="2" customFormat="1" ht="21.75" customHeight="1">
      <c r="A449" s="36"/>
      <c r="B449" s="37"/>
      <c r="C449" s="229" t="s">
        <v>597</v>
      </c>
      <c r="D449" s="229" t="s">
        <v>165</v>
      </c>
      <c r="E449" s="230" t="s">
        <v>598</v>
      </c>
      <c r="F449" s="231" t="s">
        <v>599</v>
      </c>
      <c r="G449" s="232" t="s">
        <v>226</v>
      </c>
      <c r="H449" s="233">
        <v>184.791</v>
      </c>
      <c r="I449" s="234"/>
      <c r="J449" s="235">
        <f>ROUND(I449*H449,2)</f>
        <v>0</v>
      </c>
      <c r="K449" s="236"/>
      <c r="L449" s="39"/>
      <c r="M449" s="237" t="s">
        <v>1</v>
      </c>
      <c r="N449" s="238" t="s">
        <v>47</v>
      </c>
      <c r="O449" s="73"/>
      <c r="P449" s="239">
        <f>O449*H449</f>
        <v>0</v>
      </c>
      <c r="Q449" s="239">
        <v>0</v>
      </c>
      <c r="R449" s="239">
        <f>Q449*H449</f>
        <v>0</v>
      </c>
      <c r="S449" s="239">
        <v>0</v>
      </c>
      <c r="T449" s="240">
        <f>S449*H449</f>
        <v>0</v>
      </c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R449" s="241" t="s">
        <v>241</v>
      </c>
      <c r="AT449" s="241" t="s">
        <v>165</v>
      </c>
      <c r="AU449" s="241" t="s">
        <v>91</v>
      </c>
      <c r="AY449" s="18" t="s">
        <v>163</v>
      </c>
      <c r="BE449" s="116">
        <f>IF(N449="základní",J449,0)</f>
        <v>0</v>
      </c>
      <c r="BF449" s="116">
        <f>IF(N449="snížená",J449,0)</f>
        <v>0</v>
      </c>
      <c r="BG449" s="116">
        <f>IF(N449="zákl. přenesená",J449,0)</f>
        <v>0</v>
      </c>
      <c r="BH449" s="116">
        <f>IF(N449="sníž. přenesená",J449,0)</f>
        <v>0</v>
      </c>
      <c r="BI449" s="116">
        <f>IF(N449="nulová",J449,0)</f>
        <v>0</v>
      </c>
      <c r="BJ449" s="18" t="s">
        <v>36</v>
      </c>
      <c r="BK449" s="116">
        <f>ROUND(I449*H449,2)</f>
        <v>0</v>
      </c>
      <c r="BL449" s="18" t="s">
        <v>241</v>
      </c>
      <c r="BM449" s="241" t="s">
        <v>600</v>
      </c>
    </row>
    <row r="450" spans="1:65" s="13" customFormat="1" ht="20.399999999999999">
      <c r="B450" s="242"/>
      <c r="C450" s="243"/>
      <c r="D450" s="244" t="s">
        <v>171</v>
      </c>
      <c r="E450" s="245" t="s">
        <v>1</v>
      </c>
      <c r="F450" s="246" t="s">
        <v>601</v>
      </c>
      <c r="G450" s="243"/>
      <c r="H450" s="247">
        <v>11.260999999999999</v>
      </c>
      <c r="I450" s="248"/>
      <c r="J450" s="243"/>
      <c r="K450" s="243"/>
      <c r="L450" s="249"/>
      <c r="M450" s="250"/>
      <c r="N450" s="251"/>
      <c r="O450" s="251"/>
      <c r="P450" s="251"/>
      <c r="Q450" s="251"/>
      <c r="R450" s="251"/>
      <c r="S450" s="251"/>
      <c r="T450" s="252"/>
      <c r="AT450" s="253" t="s">
        <v>171</v>
      </c>
      <c r="AU450" s="253" t="s">
        <v>91</v>
      </c>
      <c r="AV450" s="13" t="s">
        <v>91</v>
      </c>
      <c r="AW450" s="13" t="s">
        <v>35</v>
      </c>
      <c r="AX450" s="13" t="s">
        <v>82</v>
      </c>
      <c r="AY450" s="253" t="s">
        <v>163</v>
      </c>
    </row>
    <row r="451" spans="1:65" s="13" customFormat="1">
      <c r="B451" s="242"/>
      <c r="C451" s="243"/>
      <c r="D451" s="244" t="s">
        <v>171</v>
      </c>
      <c r="E451" s="245" t="s">
        <v>1</v>
      </c>
      <c r="F451" s="246" t="s">
        <v>602</v>
      </c>
      <c r="G451" s="243"/>
      <c r="H451" s="247">
        <v>38.298999999999999</v>
      </c>
      <c r="I451" s="248"/>
      <c r="J451" s="243"/>
      <c r="K451" s="243"/>
      <c r="L451" s="249"/>
      <c r="M451" s="250"/>
      <c r="N451" s="251"/>
      <c r="O451" s="251"/>
      <c r="P451" s="251"/>
      <c r="Q451" s="251"/>
      <c r="R451" s="251"/>
      <c r="S451" s="251"/>
      <c r="T451" s="252"/>
      <c r="AT451" s="253" t="s">
        <v>171</v>
      </c>
      <c r="AU451" s="253" t="s">
        <v>91</v>
      </c>
      <c r="AV451" s="13" t="s">
        <v>91</v>
      </c>
      <c r="AW451" s="13" t="s">
        <v>35</v>
      </c>
      <c r="AX451" s="13" t="s">
        <v>82</v>
      </c>
      <c r="AY451" s="253" t="s">
        <v>163</v>
      </c>
    </row>
    <row r="452" spans="1:65" s="13" customFormat="1" ht="20.399999999999999">
      <c r="B452" s="242"/>
      <c r="C452" s="243"/>
      <c r="D452" s="244" t="s">
        <v>171</v>
      </c>
      <c r="E452" s="245" t="s">
        <v>1</v>
      </c>
      <c r="F452" s="246" t="s">
        <v>603</v>
      </c>
      <c r="G452" s="243"/>
      <c r="H452" s="247">
        <v>157.56800000000001</v>
      </c>
      <c r="I452" s="248"/>
      <c r="J452" s="243"/>
      <c r="K452" s="243"/>
      <c r="L452" s="249"/>
      <c r="M452" s="250"/>
      <c r="N452" s="251"/>
      <c r="O452" s="251"/>
      <c r="P452" s="251"/>
      <c r="Q452" s="251"/>
      <c r="R452" s="251"/>
      <c r="S452" s="251"/>
      <c r="T452" s="252"/>
      <c r="AT452" s="253" t="s">
        <v>171</v>
      </c>
      <c r="AU452" s="253" t="s">
        <v>91</v>
      </c>
      <c r="AV452" s="13" t="s">
        <v>91</v>
      </c>
      <c r="AW452" s="13" t="s">
        <v>35</v>
      </c>
      <c r="AX452" s="13" t="s">
        <v>82</v>
      </c>
      <c r="AY452" s="253" t="s">
        <v>163</v>
      </c>
    </row>
    <row r="453" spans="1:65" s="13" customFormat="1">
      <c r="B453" s="242"/>
      <c r="C453" s="243"/>
      <c r="D453" s="244" t="s">
        <v>171</v>
      </c>
      <c r="E453" s="245" t="s">
        <v>1</v>
      </c>
      <c r="F453" s="246" t="s">
        <v>604</v>
      </c>
      <c r="G453" s="243"/>
      <c r="H453" s="247">
        <v>-17.55</v>
      </c>
      <c r="I453" s="248"/>
      <c r="J453" s="243"/>
      <c r="K453" s="243"/>
      <c r="L453" s="249"/>
      <c r="M453" s="250"/>
      <c r="N453" s="251"/>
      <c r="O453" s="251"/>
      <c r="P453" s="251"/>
      <c r="Q453" s="251"/>
      <c r="R453" s="251"/>
      <c r="S453" s="251"/>
      <c r="T453" s="252"/>
      <c r="AT453" s="253" t="s">
        <v>171</v>
      </c>
      <c r="AU453" s="253" t="s">
        <v>91</v>
      </c>
      <c r="AV453" s="13" t="s">
        <v>91</v>
      </c>
      <c r="AW453" s="13" t="s">
        <v>35</v>
      </c>
      <c r="AX453" s="13" t="s">
        <v>82</v>
      </c>
      <c r="AY453" s="253" t="s">
        <v>163</v>
      </c>
    </row>
    <row r="454" spans="1:65" s="13" customFormat="1">
      <c r="B454" s="242"/>
      <c r="C454" s="243"/>
      <c r="D454" s="244" t="s">
        <v>171</v>
      </c>
      <c r="E454" s="245" t="s">
        <v>1</v>
      </c>
      <c r="F454" s="246" t="s">
        <v>605</v>
      </c>
      <c r="G454" s="243"/>
      <c r="H454" s="247">
        <v>-4.7279999999999998</v>
      </c>
      <c r="I454" s="248"/>
      <c r="J454" s="243"/>
      <c r="K454" s="243"/>
      <c r="L454" s="249"/>
      <c r="M454" s="250"/>
      <c r="N454" s="251"/>
      <c r="O454" s="251"/>
      <c r="P454" s="251"/>
      <c r="Q454" s="251"/>
      <c r="R454" s="251"/>
      <c r="S454" s="251"/>
      <c r="T454" s="252"/>
      <c r="AT454" s="253" t="s">
        <v>171</v>
      </c>
      <c r="AU454" s="253" t="s">
        <v>91</v>
      </c>
      <c r="AV454" s="13" t="s">
        <v>91</v>
      </c>
      <c r="AW454" s="13" t="s">
        <v>35</v>
      </c>
      <c r="AX454" s="13" t="s">
        <v>82</v>
      </c>
      <c r="AY454" s="253" t="s">
        <v>163</v>
      </c>
    </row>
    <row r="455" spans="1:65" s="13" customFormat="1">
      <c r="B455" s="242"/>
      <c r="C455" s="243"/>
      <c r="D455" s="244" t="s">
        <v>171</v>
      </c>
      <c r="E455" s="245" t="s">
        <v>1</v>
      </c>
      <c r="F455" s="246" t="s">
        <v>606</v>
      </c>
      <c r="G455" s="243"/>
      <c r="H455" s="247">
        <v>-14.911</v>
      </c>
      <c r="I455" s="248"/>
      <c r="J455" s="243"/>
      <c r="K455" s="243"/>
      <c r="L455" s="249"/>
      <c r="M455" s="250"/>
      <c r="N455" s="251"/>
      <c r="O455" s="251"/>
      <c r="P455" s="251"/>
      <c r="Q455" s="251"/>
      <c r="R455" s="251"/>
      <c r="S455" s="251"/>
      <c r="T455" s="252"/>
      <c r="AT455" s="253" t="s">
        <v>171</v>
      </c>
      <c r="AU455" s="253" t="s">
        <v>91</v>
      </c>
      <c r="AV455" s="13" t="s">
        <v>91</v>
      </c>
      <c r="AW455" s="13" t="s">
        <v>35</v>
      </c>
      <c r="AX455" s="13" t="s">
        <v>82</v>
      </c>
      <c r="AY455" s="253" t="s">
        <v>163</v>
      </c>
    </row>
    <row r="456" spans="1:65" s="13" customFormat="1" ht="20.399999999999999">
      <c r="B456" s="242"/>
      <c r="C456" s="243"/>
      <c r="D456" s="244" t="s">
        <v>171</v>
      </c>
      <c r="E456" s="245" t="s">
        <v>1</v>
      </c>
      <c r="F456" s="246" t="s">
        <v>607</v>
      </c>
      <c r="G456" s="243"/>
      <c r="H456" s="247">
        <v>6.5380000000000003</v>
      </c>
      <c r="I456" s="248"/>
      <c r="J456" s="243"/>
      <c r="K456" s="243"/>
      <c r="L456" s="249"/>
      <c r="M456" s="250"/>
      <c r="N456" s="251"/>
      <c r="O456" s="251"/>
      <c r="P456" s="251"/>
      <c r="Q456" s="251"/>
      <c r="R456" s="251"/>
      <c r="S456" s="251"/>
      <c r="T456" s="252"/>
      <c r="AT456" s="253" t="s">
        <v>171</v>
      </c>
      <c r="AU456" s="253" t="s">
        <v>91</v>
      </c>
      <c r="AV456" s="13" t="s">
        <v>91</v>
      </c>
      <c r="AW456" s="13" t="s">
        <v>35</v>
      </c>
      <c r="AX456" s="13" t="s">
        <v>82</v>
      </c>
      <c r="AY456" s="253" t="s">
        <v>163</v>
      </c>
    </row>
    <row r="457" spans="1:65" s="13" customFormat="1">
      <c r="B457" s="242"/>
      <c r="C457" s="243"/>
      <c r="D457" s="244" t="s">
        <v>171</v>
      </c>
      <c r="E457" s="245" t="s">
        <v>1</v>
      </c>
      <c r="F457" s="246" t="s">
        <v>608</v>
      </c>
      <c r="G457" s="243"/>
      <c r="H457" s="247">
        <v>3.06</v>
      </c>
      <c r="I457" s="248"/>
      <c r="J457" s="243"/>
      <c r="K457" s="243"/>
      <c r="L457" s="249"/>
      <c r="M457" s="250"/>
      <c r="N457" s="251"/>
      <c r="O457" s="251"/>
      <c r="P457" s="251"/>
      <c r="Q457" s="251"/>
      <c r="R457" s="251"/>
      <c r="S457" s="251"/>
      <c r="T457" s="252"/>
      <c r="AT457" s="253" t="s">
        <v>171</v>
      </c>
      <c r="AU457" s="253" t="s">
        <v>91</v>
      </c>
      <c r="AV457" s="13" t="s">
        <v>91</v>
      </c>
      <c r="AW457" s="13" t="s">
        <v>35</v>
      </c>
      <c r="AX457" s="13" t="s">
        <v>82</v>
      </c>
      <c r="AY457" s="253" t="s">
        <v>163</v>
      </c>
    </row>
    <row r="458" spans="1:65" s="13" customFormat="1">
      <c r="B458" s="242"/>
      <c r="C458" s="243"/>
      <c r="D458" s="244" t="s">
        <v>171</v>
      </c>
      <c r="E458" s="245" t="s">
        <v>1</v>
      </c>
      <c r="F458" s="246" t="s">
        <v>609</v>
      </c>
      <c r="G458" s="243"/>
      <c r="H458" s="247">
        <v>5.2539999999999996</v>
      </c>
      <c r="I458" s="248"/>
      <c r="J458" s="243"/>
      <c r="K458" s="243"/>
      <c r="L458" s="249"/>
      <c r="M458" s="250"/>
      <c r="N458" s="251"/>
      <c r="O458" s="251"/>
      <c r="P458" s="251"/>
      <c r="Q458" s="251"/>
      <c r="R458" s="251"/>
      <c r="S458" s="251"/>
      <c r="T458" s="252"/>
      <c r="AT458" s="253" t="s">
        <v>171</v>
      </c>
      <c r="AU458" s="253" t="s">
        <v>91</v>
      </c>
      <c r="AV458" s="13" t="s">
        <v>91</v>
      </c>
      <c r="AW458" s="13" t="s">
        <v>35</v>
      </c>
      <c r="AX458" s="13" t="s">
        <v>82</v>
      </c>
      <c r="AY458" s="253" t="s">
        <v>163</v>
      </c>
    </row>
    <row r="459" spans="1:65" s="15" customFormat="1">
      <c r="B459" s="265"/>
      <c r="C459" s="266"/>
      <c r="D459" s="244" t="s">
        <v>171</v>
      </c>
      <c r="E459" s="267" t="s">
        <v>1</v>
      </c>
      <c r="F459" s="268" t="s">
        <v>610</v>
      </c>
      <c r="G459" s="266"/>
      <c r="H459" s="269">
        <v>184.791</v>
      </c>
      <c r="I459" s="270"/>
      <c r="J459" s="266"/>
      <c r="K459" s="266"/>
      <c r="L459" s="271"/>
      <c r="M459" s="272"/>
      <c r="N459" s="273"/>
      <c r="O459" s="273"/>
      <c r="P459" s="273"/>
      <c r="Q459" s="273"/>
      <c r="R459" s="273"/>
      <c r="S459" s="273"/>
      <c r="T459" s="274"/>
      <c r="AT459" s="275" t="s">
        <v>171</v>
      </c>
      <c r="AU459" s="275" t="s">
        <v>91</v>
      </c>
      <c r="AV459" s="15" t="s">
        <v>178</v>
      </c>
      <c r="AW459" s="15" t="s">
        <v>35</v>
      </c>
      <c r="AX459" s="15" t="s">
        <v>82</v>
      </c>
      <c r="AY459" s="275" t="s">
        <v>163</v>
      </c>
    </row>
    <row r="460" spans="1:65" s="14" customFormat="1">
      <c r="B460" s="254"/>
      <c r="C460" s="255"/>
      <c r="D460" s="244" t="s">
        <v>171</v>
      </c>
      <c r="E460" s="256" t="s">
        <v>1</v>
      </c>
      <c r="F460" s="257" t="s">
        <v>173</v>
      </c>
      <c r="G460" s="255"/>
      <c r="H460" s="258">
        <v>184.791</v>
      </c>
      <c r="I460" s="259"/>
      <c r="J460" s="255"/>
      <c r="K460" s="255"/>
      <c r="L460" s="260"/>
      <c r="M460" s="261"/>
      <c r="N460" s="262"/>
      <c r="O460" s="262"/>
      <c r="P460" s="262"/>
      <c r="Q460" s="262"/>
      <c r="R460" s="262"/>
      <c r="S460" s="262"/>
      <c r="T460" s="263"/>
      <c r="AT460" s="264" t="s">
        <v>171</v>
      </c>
      <c r="AU460" s="264" t="s">
        <v>91</v>
      </c>
      <c r="AV460" s="14" t="s">
        <v>169</v>
      </c>
      <c r="AW460" s="14" t="s">
        <v>35</v>
      </c>
      <c r="AX460" s="14" t="s">
        <v>36</v>
      </c>
      <c r="AY460" s="264" t="s">
        <v>163</v>
      </c>
    </row>
    <row r="461" spans="1:65" s="2" customFormat="1" ht="21.75" customHeight="1">
      <c r="A461" s="36"/>
      <c r="B461" s="37"/>
      <c r="C461" s="229" t="s">
        <v>611</v>
      </c>
      <c r="D461" s="229" t="s">
        <v>165</v>
      </c>
      <c r="E461" s="230" t="s">
        <v>612</v>
      </c>
      <c r="F461" s="231" t="s">
        <v>613</v>
      </c>
      <c r="G461" s="232" t="s">
        <v>226</v>
      </c>
      <c r="H461" s="233">
        <v>184.791</v>
      </c>
      <c r="I461" s="234"/>
      <c r="J461" s="235">
        <f>ROUND(I461*H461,2)</f>
        <v>0</v>
      </c>
      <c r="K461" s="236"/>
      <c r="L461" s="39"/>
      <c r="M461" s="237" t="s">
        <v>1</v>
      </c>
      <c r="N461" s="238" t="s">
        <v>47</v>
      </c>
      <c r="O461" s="73"/>
      <c r="P461" s="239">
        <f>O461*H461</f>
        <v>0</v>
      </c>
      <c r="Q461" s="239">
        <v>0</v>
      </c>
      <c r="R461" s="239">
        <f>Q461*H461</f>
        <v>0</v>
      </c>
      <c r="S461" s="239">
        <v>1.4999999999999999E-4</v>
      </c>
      <c r="T461" s="240">
        <f>S461*H461</f>
        <v>2.7718649999999997E-2</v>
      </c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R461" s="241" t="s">
        <v>241</v>
      </c>
      <c r="AT461" s="241" t="s">
        <v>165</v>
      </c>
      <c r="AU461" s="241" t="s">
        <v>91</v>
      </c>
      <c r="AY461" s="18" t="s">
        <v>163</v>
      </c>
      <c r="BE461" s="116">
        <f>IF(N461="základní",J461,0)</f>
        <v>0</v>
      </c>
      <c r="BF461" s="116">
        <f>IF(N461="snížená",J461,0)</f>
        <v>0</v>
      </c>
      <c r="BG461" s="116">
        <f>IF(N461="zákl. přenesená",J461,0)</f>
        <v>0</v>
      </c>
      <c r="BH461" s="116">
        <f>IF(N461="sníž. přenesená",J461,0)</f>
        <v>0</v>
      </c>
      <c r="BI461" s="116">
        <f>IF(N461="nulová",J461,0)</f>
        <v>0</v>
      </c>
      <c r="BJ461" s="18" t="s">
        <v>36</v>
      </c>
      <c r="BK461" s="116">
        <f>ROUND(I461*H461,2)</f>
        <v>0</v>
      </c>
      <c r="BL461" s="18" t="s">
        <v>241</v>
      </c>
      <c r="BM461" s="241" t="s">
        <v>614</v>
      </c>
    </row>
    <row r="462" spans="1:65" s="13" customFormat="1" ht="20.399999999999999">
      <c r="B462" s="242"/>
      <c r="C462" s="243"/>
      <c r="D462" s="244" t="s">
        <v>171</v>
      </c>
      <c r="E462" s="245" t="s">
        <v>1</v>
      </c>
      <c r="F462" s="246" t="s">
        <v>601</v>
      </c>
      <c r="G462" s="243"/>
      <c r="H462" s="247">
        <v>11.260999999999999</v>
      </c>
      <c r="I462" s="248"/>
      <c r="J462" s="243"/>
      <c r="K462" s="243"/>
      <c r="L462" s="249"/>
      <c r="M462" s="250"/>
      <c r="N462" s="251"/>
      <c r="O462" s="251"/>
      <c r="P462" s="251"/>
      <c r="Q462" s="251"/>
      <c r="R462" s="251"/>
      <c r="S462" s="251"/>
      <c r="T462" s="252"/>
      <c r="AT462" s="253" t="s">
        <v>171</v>
      </c>
      <c r="AU462" s="253" t="s">
        <v>91</v>
      </c>
      <c r="AV462" s="13" t="s">
        <v>91</v>
      </c>
      <c r="AW462" s="13" t="s">
        <v>35</v>
      </c>
      <c r="AX462" s="13" t="s">
        <v>82</v>
      </c>
      <c r="AY462" s="253" t="s">
        <v>163</v>
      </c>
    </row>
    <row r="463" spans="1:65" s="13" customFormat="1">
      <c r="B463" s="242"/>
      <c r="C463" s="243"/>
      <c r="D463" s="244" t="s">
        <v>171</v>
      </c>
      <c r="E463" s="245" t="s">
        <v>1</v>
      </c>
      <c r="F463" s="246" t="s">
        <v>602</v>
      </c>
      <c r="G463" s="243"/>
      <c r="H463" s="247">
        <v>38.298999999999999</v>
      </c>
      <c r="I463" s="248"/>
      <c r="J463" s="243"/>
      <c r="K463" s="243"/>
      <c r="L463" s="249"/>
      <c r="M463" s="250"/>
      <c r="N463" s="251"/>
      <c r="O463" s="251"/>
      <c r="P463" s="251"/>
      <c r="Q463" s="251"/>
      <c r="R463" s="251"/>
      <c r="S463" s="251"/>
      <c r="T463" s="252"/>
      <c r="AT463" s="253" t="s">
        <v>171</v>
      </c>
      <c r="AU463" s="253" t="s">
        <v>91</v>
      </c>
      <c r="AV463" s="13" t="s">
        <v>91</v>
      </c>
      <c r="AW463" s="13" t="s">
        <v>35</v>
      </c>
      <c r="AX463" s="13" t="s">
        <v>82</v>
      </c>
      <c r="AY463" s="253" t="s">
        <v>163</v>
      </c>
    </row>
    <row r="464" spans="1:65" s="13" customFormat="1" ht="20.399999999999999">
      <c r="B464" s="242"/>
      <c r="C464" s="243"/>
      <c r="D464" s="244" t="s">
        <v>171</v>
      </c>
      <c r="E464" s="245" t="s">
        <v>1</v>
      </c>
      <c r="F464" s="246" t="s">
        <v>603</v>
      </c>
      <c r="G464" s="243"/>
      <c r="H464" s="247">
        <v>157.56800000000001</v>
      </c>
      <c r="I464" s="248"/>
      <c r="J464" s="243"/>
      <c r="K464" s="243"/>
      <c r="L464" s="249"/>
      <c r="M464" s="250"/>
      <c r="N464" s="251"/>
      <c r="O464" s="251"/>
      <c r="P464" s="251"/>
      <c r="Q464" s="251"/>
      <c r="R464" s="251"/>
      <c r="S464" s="251"/>
      <c r="T464" s="252"/>
      <c r="AT464" s="253" t="s">
        <v>171</v>
      </c>
      <c r="AU464" s="253" t="s">
        <v>91</v>
      </c>
      <c r="AV464" s="13" t="s">
        <v>91</v>
      </c>
      <c r="AW464" s="13" t="s">
        <v>35</v>
      </c>
      <c r="AX464" s="13" t="s">
        <v>82</v>
      </c>
      <c r="AY464" s="253" t="s">
        <v>163</v>
      </c>
    </row>
    <row r="465" spans="1:65" s="13" customFormat="1">
      <c r="B465" s="242"/>
      <c r="C465" s="243"/>
      <c r="D465" s="244" t="s">
        <v>171</v>
      </c>
      <c r="E465" s="245" t="s">
        <v>1</v>
      </c>
      <c r="F465" s="246" t="s">
        <v>604</v>
      </c>
      <c r="G465" s="243"/>
      <c r="H465" s="247">
        <v>-17.55</v>
      </c>
      <c r="I465" s="248"/>
      <c r="J465" s="243"/>
      <c r="K465" s="243"/>
      <c r="L465" s="249"/>
      <c r="M465" s="250"/>
      <c r="N465" s="251"/>
      <c r="O465" s="251"/>
      <c r="P465" s="251"/>
      <c r="Q465" s="251"/>
      <c r="R465" s="251"/>
      <c r="S465" s="251"/>
      <c r="T465" s="252"/>
      <c r="AT465" s="253" t="s">
        <v>171</v>
      </c>
      <c r="AU465" s="253" t="s">
        <v>91</v>
      </c>
      <c r="AV465" s="13" t="s">
        <v>91</v>
      </c>
      <c r="AW465" s="13" t="s">
        <v>35</v>
      </c>
      <c r="AX465" s="13" t="s">
        <v>82</v>
      </c>
      <c r="AY465" s="253" t="s">
        <v>163</v>
      </c>
    </row>
    <row r="466" spans="1:65" s="13" customFormat="1">
      <c r="B466" s="242"/>
      <c r="C466" s="243"/>
      <c r="D466" s="244" t="s">
        <v>171</v>
      </c>
      <c r="E466" s="245" t="s">
        <v>1</v>
      </c>
      <c r="F466" s="246" t="s">
        <v>605</v>
      </c>
      <c r="G466" s="243"/>
      <c r="H466" s="247">
        <v>-4.7279999999999998</v>
      </c>
      <c r="I466" s="248"/>
      <c r="J466" s="243"/>
      <c r="K466" s="243"/>
      <c r="L466" s="249"/>
      <c r="M466" s="250"/>
      <c r="N466" s="251"/>
      <c r="O466" s="251"/>
      <c r="P466" s="251"/>
      <c r="Q466" s="251"/>
      <c r="R466" s="251"/>
      <c r="S466" s="251"/>
      <c r="T466" s="252"/>
      <c r="AT466" s="253" t="s">
        <v>171</v>
      </c>
      <c r="AU466" s="253" t="s">
        <v>91</v>
      </c>
      <c r="AV466" s="13" t="s">
        <v>91</v>
      </c>
      <c r="AW466" s="13" t="s">
        <v>35</v>
      </c>
      <c r="AX466" s="13" t="s">
        <v>82</v>
      </c>
      <c r="AY466" s="253" t="s">
        <v>163</v>
      </c>
    </row>
    <row r="467" spans="1:65" s="13" customFormat="1">
      <c r="B467" s="242"/>
      <c r="C467" s="243"/>
      <c r="D467" s="244" t="s">
        <v>171</v>
      </c>
      <c r="E467" s="245" t="s">
        <v>1</v>
      </c>
      <c r="F467" s="246" t="s">
        <v>606</v>
      </c>
      <c r="G467" s="243"/>
      <c r="H467" s="247">
        <v>-14.911</v>
      </c>
      <c r="I467" s="248"/>
      <c r="J467" s="243"/>
      <c r="K467" s="243"/>
      <c r="L467" s="249"/>
      <c r="M467" s="250"/>
      <c r="N467" s="251"/>
      <c r="O467" s="251"/>
      <c r="P467" s="251"/>
      <c r="Q467" s="251"/>
      <c r="R467" s="251"/>
      <c r="S467" s="251"/>
      <c r="T467" s="252"/>
      <c r="AT467" s="253" t="s">
        <v>171</v>
      </c>
      <c r="AU467" s="253" t="s">
        <v>91</v>
      </c>
      <c r="AV467" s="13" t="s">
        <v>91</v>
      </c>
      <c r="AW467" s="13" t="s">
        <v>35</v>
      </c>
      <c r="AX467" s="13" t="s">
        <v>82</v>
      </c>
      <c r="AY467" s="253" t="s">
        <v>163</v>
      </c>
    </row>
    <row r="468" spans="1:65" s="13" customFormat="1" ht="20.399999999999999">
      <c r="B468" s="242"/>
      <c r="C468" s="243"/>
      <c r="D468" s="244" t="s">
        <v>171</v>
      </c>
      <c r="E468" s="245" t="s">
        <v>1</v>
      </c>
      <c r="F468" s="246" t="s">
        <v>607</v>
      </c>
      <c r="G468" s="243"/>
      <c r="H468" s="247">
        <v>6.5380000000000003</v>
      </c>
      <c r="I468" s="248"/>
      <c r="J468" s="243"/>
      <c r="K468" s="243"/>
      <c r="L468" s="249"/>
      <c r="M468" s="250"/>
      <c r="N468" s="251"/>
      <c r="O468" s="251"/>
      <c r="P468" s="251"/>
      <c r="Q468" s="251"/>
      <c r="R468" s="251"/>
      <c r="S468" s="251"/>
      <c r="T468" s="252"/>
      <c r="AT468" s="253" t="s">
        <v>171</v>
      </c>
      <c r="AU468" s="253" t="s">
        <v>91</v>
      </c>
      <c r="AV468" s="13" t="s">
        <v>91</v>
      </c>
      <c r="AW468" s="13" t="s">
        <v>35</v>
      </c>
      <c r="AX468" s="13" t="s">
        <v>82</v>
      </c>
      <c r="AY468" s="253" t="s">
        <v>163</v>
      </c>
    </row>
    <row r="469" spans="1:65" s="13" customFormat="1">
      <c r="B469" s="242"/>
      <c r="C469" s="243"/>
      <c r="D469" s="244" t="s">
        <v>171</v>
      </c>
      <c r="E469" s="245" t="s">
        <v>1</v>
      </c>
      <c r="F469" s="246" t="s">
        <v>608</v>
      </c>
      <c r="G469" s="243"/>
      <c r="H469" s="247">
        <v>3.06</v>
      </c>
      <c r="I469" s="248"/>
      <c r="J469" s="243"/>
      <c r="K469" s="243"/>
      <c r="L469" s="249"/>
      <c r="M469" s="250"/>
      <c r="N469" s="251"/>
      <c r="O469" s="251"/>
      <c r="P469" s="251"/>
      <c r="Q469" s="251"/>
      <c r="R469" s="251"/>
      <c r="S469" s="251"/>
      <c r="T469" s="252"/>
      <c r="AT469" s="253" t="s">
        <v>171</v>
      </c>
      <c r="AU469" s="253" t="s">
        <v>91</v>
      </c>
      <c r="AV469" s="13" t="s">
        <v>91</v>
      </c>
      <c r="AW469" s="13" t="s">
        <v>35</v>
      </c>
      <c r="AX469" s="13" t="s">
        <v>82</v>
      </c>
      <c r="AY469" s="253" t="s">
        <v>163</v>
      </c>
    </row>
    <row r="470" spans="1:65" s="13" customFormat="1">
      <c r="B470" s="242"/>
      <c r="C470" s="243"/>
      <c r="D470" s="244" t="s">
        <v>171</v>
      </c>
      <c r="E470" s="245" t="s">
        <v>1</v>
      </c>
      <c r="F470" s="246" t="s">
        <v>609</v>
      </c>
      <c r="G470" s="243"/>
      <c r="H470" s="247">
        <v>5.2539999999999996</v>
      </c>
      <c r="I470" s="248"/>
      <c r="J470" s="243"/>
      <c r="K470" s="243"/>
      <c r="L470" s="249"/>
      <c r="M470" s="250"/>
      <c r="N470" s="251"/>
      <c r="O470" s="251"/>
      <c r="P470" s="251"/>
      <c r="Q470" s="251"/>
      <c r="R470" s="251"/>
      <c r="S470" s="251"/>
      <c r="T470" s="252"/>
      <c r="AT470" s="253" t="s">
        <v>171</v>
      </c>
      <c r="AU470" s="253" t="s">
        <v>91</v>
      </c>
      <c r="AV470" s="13" t="s">
        <v>91</v>
      </c>
      <c r="AW470" s="13" t="s">
        <v>35</v>
      </c>
      <c r="AX470" s="13" t="s">
        <v>82</v>
      </c>
      <c r="AY470" s="253" t="s">
        <v>163</v>
      </c>
    </row>
    <row r="471" spans="1:65" s="15" customFormat="1">
      <c r="B471" s="265"/>
      <c r="C471" s="266"/>
      <c r="D471" s="244" t="s">
        <v>171</v>
      </c>
      <c r="E471" s="267" t="s">
        <v>1</v>
      </c>
      <c r="F471" s="268" t="s">
        <v>610</v>
      </c>
      <c r="G471" s="266"/>
      <c r="H471" s="269">
        <v>184.791</v>
      </c>
      <c r="I471" s="270"/>
      <c r="J471" s="266"/>
      <c r="K471" s="266"/>
      <c r="L471" s="271"/>
      <c r="M471" s="272"/>
      <c r="N471" s="273"/>
      <c r="O471" s="273"/>
      <c r="P471" s="273"/>
      <c r="Q471" s="273"/>
      <c r="R471" s="273"/>
      <c r="S471" s="273"/>
      <c r="T471" s="274"/>
      <c r="AT471" s="275" t="s">
        <v>171</v>
      </c>
      <c r="AU471" s="275" t="s">
        <v>91</v>
      </c>
      <c r="AV471" s="15" t="s">
        <v>178</v>
      </c>
      <c r="AW471" s="15" t="s">
        <v>35</v>
      </c>
      <c r="AX471" s="15" t="s">
        <v>82</v>
      </c>
      <c r="AY471" s="275" t="s">
        <v>163</v>
      </c>
    </row>
    <row r="472" spans="1:65" s="14" customFormat="1">
      <c r="B472" s="254"/>
      <c r="C472" s="255"/>
      <c r="D472" s="244" t="s">
        <v>171</v>
      </c>
      <c r="E472" s="256" t="s">
        <v>1</v>
      </c>
      <c r="F472" s="257" t="s">
        <v>173</v>
      </c>
      <c r="G472" s="255"/>
      <c r="H472" s="258">
        <v>184.791</v>
      </c>
      <c r="I472" s="259"/>
      <c r="J472" s="255"/>
      <c r="K472" s="255"/>
      <c r="L472" s="260"/>
      <c r="M472" s="261"/>
      <c r="N472" s="262"/>
      <c r="O472" s="262"/>
      <c r="P472" s="262"/>
      <c r="Q472" s="262"/>
      <c r="R472" s="262"/>
      <c r="S472" s="262"/>
      <c r="T472" s="263"/>
      <c r="AT472" s="264" t="s">
        <v>171</v>
      </c>
      <c r="AU472" s="264" t="s">
        <v>91</v>
      </c>
      <c r="AV472" s="14" t="s">
        <v>169</v>
      </c>
      <c r="AW472" s="14" t="s">
        <v>35</v>
      </c>
      <c r="AX472" s="14" t="s">
        <v>36</v>
      </c>
      <c r="AY472" s="264" t="s">
        <v>163</v>
      </c>
    </row>
    <row r="473" spans="1:65" s="2" customFormat="1" ht="16.5" customHeight="1">
      <c r="A473" s="36"/>
      <c r="B473" s="37"/>
      <c r="C473" s="229" t="s">
        <v>615</v>
      </c>
      <c r="D473" s="229" t="s">
        <v>165</v>
      </c>
      <c r="E473" s="230" t="s">
        <v>616</v>
      </c>
      <c r="F473" s="231" t="s">
        <v>617</v>
      </c>
      <c r="G473" s="232" t="s">
        <v>226</v>
      </c>
      <c r="H473" s="233">
        <v>85.2</v>
      </c>
      <c r="I473" s="234"/>
      <c r="J473" s="235">
        <f>ROUND(I473*H473,2)</f>
        <v>0</v>
      </c>
      <c r="K473" s="236"/>
      <c r="L473" s="39"/>
      <c r="M473" s="237" t="s">
        <v>1</v>
      </c>
      <c r="N473" s="238" t="s">
        <v>47</v>
      </c>
      <c r="O473" s="73"/>
      <c r="P473" s="239">
        <f>O473*H473</f>
        <v>0</v>
      </c>
      <c r="Q473" s="239">
        <v>0</v>
      </c>
      <c r="R473" s="239">
        <f>Q473*H473</f>
        <v>0</v>
      </c>
      <c r="S473" s="239">
        <v>0</v>
      </c>
      <c r="T473" s="240">
        <f>S473*H473</f>
        <v>0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R473" s="241" t="s">
        <v>241</v>
      </c>
      <c r="AT473" s="241" t="s">
        <v>165</v>
      </c>
      <c r="AU473" s="241" t="s">
        <v>91</v>
      </c>
      <c r="AY473" s="18" t="s">
        <v>163</v>
      </c>
      <c r="BE473" s="116">
        <f>IF(N473="základní",J473,0)</f>
        <v>0</v>
      </c>
      <c r="BF473" s="116">
        <f>IF(N473="snížená",J473,0)</f>
        <v>0</v>
      </c>
      <c r="BG473" s="116">
        <f>IF(N473="zákl. přenesená",J473,0)</f>
        <v>0</v>
      </c>
      <c r="BH473" s="116">
        <f>IF(N473="sníž. přenesená",J473,0)</f>
        <v>0</v>
      </c>
      <c r="BI473" s="116">
        <f>IF(N473="nulová",J473,0)</f>
        <v>0</v>
      </c>
      <c r="BJ473" s="18" t="s">
        <v>36</v>
      </c>
      <c r="BK473" s="116">
        <f>ROUND(I473*H473,2)</f>
        <v>0</v>
      </c>
      <c r="BL473" s="18" t="s">
        <v>241</v>
      </c>
      <c r="BM473" s="241" t="s">
        <v>618</v>
      </c>
    </row>
    <row r="474" spans="1:65" s="13" customFormat="1">
      <c r="B474" s="242"/>
      <c r="C474" s="243"/>
      <c r="D474" s="244" t="s">
        <v>171</v>
      </c>
      <c r="E474" s="245" t="s">
        <v>1</v>
      </c>
      <c r="F474" s="246" t="s">
        <v>375</v>
      </c>
      <c r="G474" s="243"/>
      <c r="H474" s="247">
        <v>85.2</v>
      </c>
      <c r="I474" s="248"/>
      <c r="J474" s="243"/>
      <c r="K474" s="243"/>
      <c r="L474" s="249"/>
      <c r="M474" s="250"/>
      <c r="N474" s="251"/>
      <c r="O474" s="251"/>
      <c r="P474" s="251"/>
      <c r="Q474" s="251"/>
      <c r="R474" s="251"/>
      <c r="S474" s="251"/>
      <c r="T474" s="252"/>
      <c r="AT474" s="253" t="s">
        <v>171</v>
      </c>
      <c r="AU474" s="253" t="s">
        <v>91</v>
      </c>
      <c r="AV474" s="13" t="s">
        <v>91</v>
      </c>
      <c r="AW474" s="13" t="s">
        <v>35</v>
      </c>
      <c r="AX474" s="13" t="s">
        <v>82</v>
      </c>
      <c r="AY474" s="253" t="s">
        <v>163</v>
      </c>
    </row>
    <row r="475" spans="1:65" s="14" customFormat="1">
      <c r="B475" s="254"/>
      <c r="C475" s="255"/>
      <c r="D475" s="244" t="s">
        <v>171</v>
      </c>
      <c r="E475" s="256" t="s">
        <v>1</v>
      </c>
      <c r="F475" s="257" t="s">
        <v>173</v>
      </c>
      <c r="G475" s="255"/>
      <c r="H475" s="258">
        <v>85.2</v>
      </c>
      <c r="I475" s="259"/>
      <c r="J475" s="255"/>
      <c r="K475" s="255"/>
      <c r="L475" s="260"/>
      <c r="M475" s="261"/>
      <c r="N475" s="262"/>
      <c r="O475" s="262"/>
      <c r="P475" s="262"/>
      <c r="Q475" s="262"/>
      <c r="R475" s="262"/>
      <c r="S475" s="262"/>
      <c r="T475" s="263"/>
      <c r="AT475" s="264" t="s">
        <v>171</v>
      </c>
      <c r="AU475" s="264" t="s">
        <v>91</v>
      </c>
      <c r="AV475" s="14" t="s">
        <v>169</v>
      </c>
      <c r="AW475" s="14" t="s">
        <v>35</v>
      </c>
      <c r="AX475" s="14" t="s">
        <v>36</v>
      </c>
      <c r="AY475" s="264" t="s">
        <v>163</v>
      </c>
    </row>
    <row r="476" spans="1:65" s="2" customFormat="1" ht="16.5" customHeight="1">
      <c r="A476" s="36"/>
      <c r="B476" s="37"/>
      <c r="C476" s="276" t="s">
        <v>619</v>
      </c>
      <c r="D476" s="276" t="s">
        <v>264</v>
      </c>
      <c r="E476" s="277" t="s">
        <v>620</v>
      </c>
      <c r="F476" s="278" t="s">
        <v>621</v>
      </c>
      <c r="G476" s="279" t="s">
        <v>226</v>
      </c>
      <c r="H476" s="280">
        <v>89.46</v>
      </c>
      <c r="I476" s="281"/>
      <c r="J476" s="282">
        <f>ROUND(I476*H476,2)</f>
        <v>0</v>
      </c>
      <c r="K476" s="283"/>
      <c r="L476" s="284"/>
      <c r="M476" s="285" t="s">
        <v>1</v>
      </c>
      <c r="N476" s="286" t="s">
        <v>47</v>
      </c>
      <c r="O476" s="73"/>
      <c r="P476" s="239">
        <f>O476*H476</f>
        <v>0</v>
      </c>
      <c r="Q476" s="239">
        <v>3.5E-4</v>
      </c>
      <c r="R476" s="239">
        <f>Q476*H476</f>
        <v>3.1310999999999999E-2</v>
      </c>
      <c r="S476" s="239">
        <v>0</v>
      </c>
      <c r="T476" s="240">
        <f>S476*H476</f>
        <v>0</v>
      </c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R476" s="241" t="s">
        <v>320</v>
      </c>
      <c r="AT476" s="241" t="s">
        <v>264</v>
      </c>
      <c r="AU476" s="241" t="s">
        <v>91</v>
      </c>
      <c r="AY476" s="18" t="s">
        <v>163</v>
      </c>
      <c r="BE476" s="116">
        <f>IF(N476="základní",J476,0)</f>
        <v>0</v>
      </c>
      <c r="BF476" s="116">
        <f>IF(N476="snížená",J476,0)</f>
        <v>0</v>
      </c>
      <c r="BG476" s="116">
        <f>IF(N476="zákl. přenesená",J476,0)</f>
        <v>0</v>
      </c>
      <c r="BH476" s="116">
        <f>IF(N476="sníž. přenesená",J476,0)</f>
        <v>0</v>
      </c>
      <c r="BI476" s="116">
        <f>IF(N476="nulová",J476,0)</f>
        <v>0</v>
      </c>
      <c r="BJ476" s="18" t="s">
        <v>36</v>
      </c>
      <c r="BK476" s="116">
        <f>ROUND(I476*H476,2)</f>
        <v>0</v>
      </c>
      <c r="BL476" s="18" t="s">
        <v>241</v>
      </c>
      <c r="BM476" s="241" t="s">
        <v>622</v>
      </c>
    </row>
    <row r="477" spans="1:65" s="13" customFormat="1">
      <c r="B477" s="242"/>
      <c r="C477" s="243"/>
      <c r="D477" s="244" t="s">
        <v>171</v>
      </c>
      <c r="E477" s="245" t="s">
        <v>1</v>
      </c>
      <c r="F477" s="246" t="s">
        <v>375</v>
      </c>
      <c r="G477" s="243"/>
      <c r="H477" s="247">
        <v>85.2</v>
      </c>
      <c r="I477" s="248"/>
      <c r="J477" s="243"/>
      <c r="K477" s="243"/>
      <c r="L477" s="249"/>
      <c r="M477" s="250"/>
      <c r="N477" s="251"/>
      <c r="O477" s="251"/>
      <c r="P477" s="251"/>
      <c r="Q477" s="251"/>
      <c r="R477" s="251"/>
      <c r="S477" s="251"/>
      <c r="T477" s="252"/>
      <c r="AT477" s="253" t="s">
        <v>171</v>
      </c>
      <c r="AU477" s="253" t="s">
        <v>91</v>
      </c>
      <c r="AV477" s="13" t="s">
        <v>91</v>
      </c>
      <c r="AW477" s="13" t="s">
        <v>35</v>
      </c>
      <c r="AX477" s="13" t="s">
        <v>82</v>
      </c>
      <c r="AY477" s="253" t="s">
        <v>163</v>
      </c>
    </row>
    <row r="478" spans="1:65" s="14" customFormat="1">
      <c r="B478" s="254"/>
      <c r="C478" s="255"/>
      <c r="D478" s="244" t="s">
        <v>171</v>
      </c>
      <c r="E478" s="256" t="s">
        <v>1</v>
      </c>
      <c r="F478" s="257" t="s">
        <v>173</v>
      </c>
      <c r="G478" s="255"/>
      <c r="H478" s="258">
        <v>85.2</v>
      </c>
      <c r="I478" s="259"/>
      <c r="J478" s="255"/>
      <c r="K478" s="255"/>
      <c r="L478" s="260"/>
      <c r="M478" s="261"/>
      <c r="N478" s="262"/>
      <c r="O478" s="262"/>
      <c r="P478" s="262"/>
      <c r="Q478" s="262"/>
      <c r="R478" s="262"/>
      <c r="S478" s="262"/>
      <c r="T478" s="263"/>
      <c r="AT478" s="264" t="s">
        <v>171</v>
      </c>
      <c r="AU478" s="264" t="s">
        <v>91</v>
      </c>
      <c r="AV478" s="14" t="s">
        <v>169</v>
      </c>
      <c r="AW478" s="14" t="s">
        <v>35</v>
      </c>
      <c r="AX478" s="14" t="s">
        <v>36</v>
      </c>
      <c r="AY478" s="264" t="s">
        <v>163</v>
      </c>
    </row>
    <row r="479" spans="1:65" s="13" customFormat="1">
      <c r="B479" s="242"/>
      <c r="C479" s="243"/>
      <c r="D479" s="244" t="s">
        <v>171</v>
      </c>
      <c r="E479" s="243"/>
      <c r="F479" s="246" t="s">
        <v>623</v>
      </c>
      <c r="G479" s="243"/>
      <c r="H479" s="247">
        <v>89.46</v>
      </c>
      <c r="I479" s="248"/>
      <c r="J479" s="243"/>
      <c r="K479" s="243"/>
      <c r="L479" s="249"/>
      <c r="M479" s="250"/>
      <c r="N479" s="251"/>
      <c r="O479" s="251"/>
      <c r="P479" s="251"/>
      <c r="Q479" s="251"/>
      <c r="R479" s="251"/>
      <c r="S479" s="251"/>
      <c r="T479" s="252"/>
      <c r="AT479" s="253" t="s">
        <v>171</v>
      </c>
      <c r="AU479" s="253" t="s">
        <v>91</v>
      </c>
      <c r="AV479" s="13" t="s">
        <v>91</v>
      </c>
      <c r="AW479" s="13" t="s">
        <v>4</v>
      </c>
      <c r="AX479" s="13" t="s">
        <v>36</v>
      </c>
      <c r="AY479" s="253" t="s">
        <v>163</v>
      </c>
    </row>
    <row r="480" spans="1:65" s="2" customFormat="1" ht="21.75" customHeight="1">
      <c r="A480" s="36"/>
      <c r="B480" s="37"/>
      <c r="C480" s="229" t="s">
        <v>624</v>
      </c>
      <c r="D480" s="229" t="s">
        <v>165</v>
      </c>
      <c r="E480" s="230" t="s">
        <v>625</v>
      </c>
      <c r="F480" s="231" t="s">
        <v>626</v>
      </c>
      <c r="G480" s="232" t="s">
        <v>226</v>
      </c>
      <c r="H480" s="233">
        <v>184.791</v>
      </c>
      <c r="I480" s="234"/>
      <c r="J480" s="235">
        <f>ROUND(I480*H480,2)</f>
        <v>0</v>
      </c>
      <c r="K480" s="236"/>
      <c r="L480" s="39"/>
      <c r="M480" s="237" t="s">
        <v>1</v>
      </c>
      <c r="N480" s="238" t="s">
        <v>47</v>
      </c>
      <c r="O480" s="73"/>
      <c r="P480" s="239">
        <f>O480*H480</f>
        <v>0</v>
      </c>
      <c r="Q480" s="239">
        <v>2.0000000000000001E-4</v>
      </c>
      <c r="R480" s="239">
        <f>Q480*H480</f>
        <v>3.6958200000000004E-2</v>
      </c>
      <c r="S480" s="239">
        <v>0</v>
      </c>
      <c r="T480" s="240">
        <f>S480*H480</f>
        <v>0</v>
      </c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R480" s="241" t="s">
        <v>241</v>
      </c>
      <c r="AT480" s="241" t="s">
        <v>165</v>
      </c>
      <c r="AU480" s="241" t="s">
        <v>91</v>
      </c>
      <c r="AY480" s="18" t="s">
        <v>163</v>
      </c>
      <c r="BE480" s="116">
        <f>IF(N480="základní",J480,0)</f>
        <v>0</v>
      </c>
      <c r="BF480" s="116">
        <f>IF(N480="snížená",J480,0)</f>
        <v>0</v>
      </c>
      <c r="BG480" s="116">
        <f>IF(N480="zákl. přenesená",J480,0)</f>
        <v>0</v>
      </c>
      <c r="BH480" s="116">
        <f>IF(N480="sníž. přenesená",J480,0)</f>
        <v>0</v>
      </c>
      <c r="BI480" s="116">
        <f>IF(N480="nulová",J480,0)</f>
        <v>0</v>
      </c>
      <c r="BJ480" s="18" t="s">
        <v>36</v>
      </c>
      <c r="BK480" s="116">
        <f>ROUND(I480*H480,2)</f>
        <v>0</v>
      </c>
      <c r="BL480" s="18" t="s">
        <v>241</v>
      </c>
      <c r="BM480" s="241" t="s">
        <v>627</v>
      </c>
    </row>
    <row r="481" spans="1:65" s="13" customFormat="1" ht="20.399999999999999">
      <c r="B481" s="242"/>
      <c r="C481" s="243"/>
      <c r="D481" s="244" t="s">
        <v>171</v>
      </c>
      <c r="E481" s="245" t="s">
        <v>1</v>
      </c>
      <c r="F481" s="246" t="s">
        <v>601</v>
      </c>
      <c r="G481" s="243"/>
      <c r="H481" s="247">
        <v>11.260999999999999</v>
      </c>
      <c r="I481" s="248"/>
      <c r="J481" s="243"/>
      <c r="K481" s="243"/>
      <c r="L481" s="249"/>
      <c r="M481" s="250"/>
      <c r="N481" s="251"/>
      <c r="O481" s="251"/>
      <c r="P481" s="251"/>
      <c r="Q481" s="251"/>
      <c r="R481" s="251"/>
      <c r="S481" s="251"/>
      <c r="T481" s="252"/>
      <c r="AT481" s="253" t="s">
        <v>171</v>
      </c>
      <c r="AU481" s="253" t="s">
        <v>91</v>
      </c>
      <c r="AV481" s="13" t="s">
        <v>91</v>
      </c>
      <c r="AW481" s="13" t="s">
        <v>35</v>
      </c>
      <c r="AX481" s="13" t="s">
        <v>82</v>
      </c>
      <c r="AY481" s="253" t="s">
        <v>163</v>
      </c>
    </row>
    <row r="482" spans="1:65" s="13" customFormat="1">
      <c r="B482" s="242"/>
      <c r="C482" s="243"/>
      <c r="D482" s="244" t="s">
        <v>171</v>
      </c>
      <c r="E482" s="245" t="s">
        <v>1</v>
      </c>
      <c r="F482" s="246" t="s">
        <v>602</v>
      </c>
      <c r="G482" s="243"/>
      <c r="H482" s="247">
        <v>38.298999999999999</v>
      </c>
      <c r="I482" s="248"/>
      <c r="J482" s="243"/>
      <c r="K482" s="243"/>
      <c r="L482" s="249"/>
      <c r="M482" s="250"/>
      <c r="N482" s="251"/>
      <c r="O482" s="251"/>
      <c r="P482" s="251"/>
      <c r="Q482" s="251"/>
      <c r="R482" s="251"/>
      <c r="S482" s="251"/>
      <c r="T482" s="252"/>
      <c r="AT482" s="253" t="s">
        <v>171</v>
      </c>
      <c r="AU482" s="253" t="s">
        <v>91</v>
      </c>
      <c r="AV482" s="13" t="s">
        <v>91</v>
      </c>
      <c r="AW482" s="13" t="s">
        <v>35</v>
      </c>
      <c r="AX482" s="13" t="s">
        <v>82</v>
      </c>
      <c r="AY482" s="253" t="s">
        <v>163</v>
      </c>
    </row>
    <row r="483" spans="1:65" s="13" customFormat="1" ht="20.399999999999999">
      <c r="B483" s="242"/>
      <c r="C483" s="243"/>
      <c r="D483" s="244" t="s">
        <v>171</v>
      </c>
      <c r="E483" s="245" t="s">
        <v>1</v>
      </c>
      <c r="F483" s="246" t="s">
        <v>603</v>
      </c>
      <c r="G483" s="243"/>
      <c r="H483" s="247">
        <v>157.56800000000001</v>
      </c>
      <c r="I483" s="248"/>
      <c r="J483" s="243"/>
      <c r="K483" s="243"/>
      <c r="L483" s="249"/>
      <c r="M483" s="250"/>
      <c r="N483" s="251"/>
      <c r="O483" s="251"/>
      <c r="P483" s="251"/>
      <c r="Q483" s="251"/>
      <c r="R483" s="251"/>
      <c r="S483" s="251"/>
      <c r="T483" s="252"/>
      <c r="AT483" s="253" t="s">
        <v>171</v>
      </c>
      <c r="AU483" s="253" t="s">
        <v>91</v>
      </c>
      <c r="AV483" s="13" t="s">
        <v>91</v>
      </c>
      <c r="AW483" s="13" t="s">
        <v>35</v>
      </c>
      <c r="AX483" s="13" t="s">
        <v>82</v>
      </c>
      <c r="AY483" s="253" t="s">
        <v>163</v>
      </c>
    </row>
    <row r="484" spans="1:65" s="13" customFormat="1">
      <c r="B484" s="242"/>
      <c r="C484" s="243"/>
      <c r="D484" s="244" t="s">
        <v>171</v>
      </c>
      <c r="E484" s="245" t="s">
        <v>1</v>
      </c>
      <c r="F484" s="246" t="s">
        <v>604</v>
      </c>
      <c r="G484" s="243"/>
      <c r="H484" s="247">
        <v>-17.55</v>
      </c>
      <c r="I484" s="248"/>
      <c r="J484" s="243"/>
      <c r="K484" s="243"/>
      <c r="L484" s="249"/>
      <c r="M484" s="250"/>
      <c r="N484" s="251"/>
      <c r="O484" s="251"/>
      <c r="P484" s="251"/>
      <c r="Q484" s="251"/>
      <c r="R484" s="251"/>
      <c r="S484" s="251"/>
      <c r="T484" s="252"/>
      <c r="AT484" s="253" t="s">
        <v>171</v>
      </c>
      <c r="AU484" s="253" t="s">
        <v>91</v>
      </c>
      <c r="AV484" s="13" t="s">
        <v>91</v>
      </c>
      <c r="AW484" s="13" t="s">
        <v>35</v>
      </c>
      <c r="AX484" s="13" t="s">
        <v>82</v>
      </c>
      <c r="AY484" s="253" t="s">
        <v>163</v>
      </c>
    </row>
    <row r="485" spans="1:65" s="13" customFormat="1">
      <c r="B485" s="242"/>
      <c r="C485" s="243"/>
      <c r="D485" s="244" t="s">
        <v>171</v>
      </c>
      <c r="E485" s="245" t="s">
        <v>1</v>
      </c>
      <c r="F485" s="246" t="s">
        <v>605</v>
      </c>
      <c r="G485" s="243"/>
      <c r="H485" s="247">
        <v>-4.7279999999999998</v>
      </c>
      <c r="I485" s="248"/>
      <c r="J485" s="243"/>
      <c r="K485" s="243"/>
      <c r="L485" s="249"/>
      <c r="M485" s="250"/>
      <c r="N485" s="251"/>
      <c r="O485" s="251"/>
      <c r="P485" s="251"/>
      <c r="Q485" s="251"/>
      <c r="R485" s="251"/>
      <c r="S485" s="251"/>
      <c r="T485" s="252"/>
      <c r="AT485" s="253" t="s">
        <v>171</v>
      </c>
      <c r="AU485" s="253" t="s">
        <v>91</v>
      </c>
      <c r="AV485" s="13" t="s">
        <v>91</v>
      </c>
      <c r="AW485" s="13" t="s">
        <v>35</v>
      </c>
      <c r="AX485" s="13" t="s">
        <v>82</v>
      </c>
      <c r="AY485" s="253" t="s">
        <v>163</v>
      </c>
    </row>
    <row r="486" spans="1:65" s="13" customFormat="1">
      <c r="B486" s="242"/>
      <c r="C486" s="243"/>
      <c r="D486" s="244" t="s">
        <v>171</v>
      </c>
      <c r="E486" s="245" t="s">
        <v>1</v>
      </c>
      <c r="F486" s="246" t="s">
        <v>606</v>
      </c>
      <c r="G486" s="243"/>
      <c r="H486" s="247">
        <v>-14.911</v>
      </c>
      <c r="I486" s="248"/>
      <c r="J486" s="243"/>
      <c r="K486" s="243"/>
      <c r="L486" s="249"/>
      <c r="M486" s="250"/>
      <c r="N486" s="251"/>
      <c r="O486" s="251"/>
      <c r="P486" s="251"/>
      <c r="Q486" s="251"/>
      <c r="R486" s="251"/>
      <c r="S486" s="251"/>
      <c r="T486" s="252"/>
      <c r="AT486" s="253" t="s">
        <v>171</v>
      </c>
      <c r="AU486" s="253" t="s">
        <v>91</v>
      </c>
      <c r="AV486" s="13" t="s">
        <v>91</v>
      </c>
      <c r="AW486" s="13" t="s">
        <v>35</v>
      </c>
      <c r="AX486" s="13" t="s">
        <v>82</v>
      </c>
      <c r="AY486" s="253" t="s">
        <v>163</v>
      </c>
    </row>
    <row r="487" spans="1:65" s="13" customFormat="1" ht="20.399999999999999">
      <c r="B487" s="242"/>
      <c r="C487" s="243"/>
      <c r="D487" s="244" t="s">
        <v>171</v>
      </c>
      <c r="E487" s="245" t="s">
        <v>1</v>
      </c>
      <c r="F487" s="246" t="s">
        <v>607</v>
      </c>
      <c r="G487" s="243"/>
      <c r="H487" s="247">
        <v>6.5380000000000003</v>
      </c>
      <c r="I487" s="248"/>
      <c r="J487" s="243"/>
      <c r="K487" s="243"/>
      <c r="L487" s="249"/>
      <c r="M487" s="250"/>
      <c r="N487" s="251"/>
      <c r="O487" s="251"/>
      <c r="P487" s="251"/>
      <c r="Q487" s="251"/>
      <c r="R487" s="251"/>
      <c r="S487" s="251"/>
      <c r="T487" s="252"/>
      <c r="AT487" s="253" t="s">
        <v>171</v>
      </c>
      <c r="AU487" s="253" t="s">
        <v>91</v>
      </c>
      <c r="AV487" s="13" t="s">
        <v>91</v>
      </c>
      <c r="AW487" s="13" t="s">
        <v>35</v>
      </c>
      <c r="AX487" s="13" t="s">
        <v>82</v>
      </c>
      <c r="AY487" s="253" t="s">
        <v>163</v>
      </c>
    </row>
    <row r="488" spans="1:65" s="13" customFormat="1">
      <c r="B488" s="242"/>
      <c r="C488" s="243"/>
      <c r="D488" s="244" t="s">
        <v>171</v>
      </c>
      <c r="E488" s="245" t="s">
        <v>1</v>
      </c>
      <c r="F488" s="246" t="s">
        <v>608</v>
      </c>
      <c r="G488" s="243"/>
      <c r="H488" s="247">
        <v>3.06</v>
      </c>
      <c r="I488" s="248"/>
      <c r="J488" s="243"/>
      <c r="K488" s="243"/>
      <c r="L488" s="249"/>
      <c r="M488" s="250"/>
      <c r="N488" s="251"/>
      <c r="O488" s="251"/>
      <c r="P488" s="251"/>
      <c r="Q488" s="251"/>
      <c r="R488" s="251"/>
      <c r="S488" s="251"/>
      <c r="T488" s="252"/>
      <c r="AT488" s="253" t="s">
        <v>171</v>
      </c>
      <c r="AU488" s="253" t="s">
        <v>91</v>
      </c>
      <c r="AV488" s="13" t="s">
        <v>91</v>
      </c>
      <c r="AW488" s="13" t="s">
        <v>35</v>
      </c>
      <c r="AX488" s="13" t="s">
        <v>82</v>
      </c>
      <c r="AY488" s="253" t="s">
        <v>163</v>
      </c>
    </row>
    <row r="489" spans="1:65" s="13" customFormat="1">
      <c r="B489" s="242"/>
      <c r="C489" s="243"/>
      <c r="D489" s="244" t="s">
        <v>171</v>
      </c>
      <c r="E489" s="245" t="s">
        <v>1</v>
      </c>
      <c r="F489" s="246" t="s">
        <v>609</v>
      </c>
      <c r="G489" s="243"/>
      <c r="H489" s="247">
        <v>5.2539999999999996</v>
      </c>
      <c r="I489" s="248"/>
      <c r="J489" s="243"/>
      <c r="K489" s="243"/>
      <c r="L489" s="249"/>
      <c r="M489" s="250"/>
      <c r="N489" s="251"/>
      <c r="O489" s="251"/>
      <c r="P489" s="251"/>
      <c r="Q489" s="251"/>
      <c r="R489" s="251"/>
      <c r="S489" s="251"/>
      <c r="T489" s="252"/>
      <c r="AT489" s="253" t="s">
        <v>171</v>
      </c>
      <c r="AU489" s="253" t="s">
        <v>91</v>
      </c>
      <c r="AV489" s="13" t="s">
        <v>91</v>
      </c>
      <c r="AW489" s="13" t="s">
        <v>35</v>
      </c>
      <c r="AX489" s="13" t="s">
        <v>82</v>
      </c>
      <c r="AY489" s="253" t="s">
        <v>163</v>
      </c>
    </row>
    <row r="490" spans="1:65" s="15" customFormat="1">
      <c r="B490" s="265"/>
      <c r="C490" s="266"/>
      <c r="D490" s="244" t="s">
        <v>171</v>
      </c>
      <c r="E490" s="267" t="s">
        <v>1</v>
      </c>
      <c r="F490" s="268" t="s">
        <v>610</v>
      </c>
      <c r="G490" s="266"/>
      <c r="H490" s="269">
        <v>184.791</v>
      </c>
      <c r="I490" s="270"/>
      <c r="J490" s="266"/>
      <c r="K490" s="266"/>
      <c r="L490" s="271"/>
      <c r="M490" s="272"/>
      <c r="N490" s="273"/>
      <c r="O490" s="273"/>
      <c r="P490" s="273"/>
      <c r="Q490" s="273"/>
      <c r="R490" s="273"/>
      <c r="S490" s="273"/>
      <c r="T490" s="274"/>
      <c r="AT490" s="275" t="s">
        <v>171</v>
      </c>
      <c r="AU490" s="275" t="s">
        <v>91</v>
      </c>
      <c r="AV490" s="15" t="s">
        <v>178</v>
      </c>
      <c r="AW490" s="15" t="s">
        <v>35</v>
      </c>
      <c r="AX490" s="15" t="s">
        <v>82</v>
      </c>
      <c r="AY490" s="275" t="s">
        <v>163</v>
      </c>
    </row>
    <row r="491" spans="1:65" s="14" customFormat="1">
      <c r="B491" s="254"/>
      <c r="C491" s="255"/>
      <c r="D491" s="244" t="s">
        <v>171</v>
      </c>
      <c r="E491" s="256" t="s">
        <v>1</v>
      </c>
      <c r="F491" s="257" t="s">
        <v>173</v>
      </c>
      <c r="G491" s="255"/>
      <c r="H491" s="258">
        <v>184.791</v>
      </c>
      <c r="I491" s="259"/>
      <c r="J491" s="255"/>
      <c r="K491" s="255"/>
      <c r="L491" s="260"/>
      <c r="M491" s="261"/>
      <c r="N491" s="262"/>
      <c r="O491" s="262"/>
      <c r="P491" s="262"/>
      <c r="Q491" s="262"/>
      <c r="R491" s="262"/>
      <c r="S491" s="262"/>
      <c r="T491" s="263"/>
      <c r="AT491" s="264" t="s">
        <v>171</v>
      </c>
      <c r="AU491" s="264" t="s">
        <v>91</v>
      </c>
      <c r="AV491" s="14" t="s">
        <v>169</v>
      </c>
      <c r="AW491" s="14" t="s">
        <v>35</v>
      </c>
      <c r="AX491" s="14" t="s">
        <v>36</v>
      </c>
      <c r="AY491" s="264" t="s">
        <v>163</v>
      </c>
    </row>
    <row r="492" spans="1:65" s="2" customFormat="1" ht="21.75" customHeight="1">
      <c r="A492" s="36"/>
      <c r="B492" s="37"/>
      <c r="C492" s="229" t="s">
        <v>628</v>
      </c>
      <c r="D492" s="229" t="s">
        <v>165</v>
      </c>
      <c r="E492" s="230" t="s">
        <v>629</v>
      </c>
      <c r="F492" s="231" t="s">
        <v>630</v>
      </c>
      <c r="G492" s="232" t="s">
        <v>226</v>
      </c>
      <c r="H492" s="233">
        <v>184.791</v>
      </c>
      <c r="I492" s="234"/>
      <c r="J492" s="235">
        <f>ROUND(I492*H492,2)</f>
        <v>0</v>
      </c>
      <c r="K492" s="236"/>
      <c r="L492" s="39"/>
      <c r="M492" s="237" t="s">
        <v>1</v>
      </c>
      <c r="N492" s="238" t="s">
        <v>47</v>
      </c>
      <c r="O492" s="73"/>
      <c r="P492" s="239">
        <f>O492*H492</f>
        <v>0</v>
      </c>
      <c r="Q492" s="239">
        <v>2.7999999999999998E-4</v>
      </c>
      <c r="R492" s="239">
        <f>Q492*H492</f>
        <v>5.1741479999999992E-2</v>
      </c>
      <c r="S492" s="239">
        <v>0</v>
      </c>
      <c r="T492" s="240">
        <f>S492*H492</f>
        <v>0</v>
      </c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R492" s="241" t="s">
        <v>241</v>
      </c>
      <c r="AT492" s="241" t="s">
        <v>165</v>
      </c>
      <c r="AU492" s="241" t="s">
        <v>91</v>
      </c>
      <c r="AY492" s="18" t="s">
        <v>163</v>
      </c>
      <c r="BE492" s="116">
        <f>IF(N492="základní",J492,0)</f>
        <v>0</v>
      </c>
      <c r="BF492" s="116">
        <f>IF(N492="snížená",J492,0)</f>
        <v>0</v>
      </c>
      <c r="BG492" s="116">
        <f>IF(N492="zákl. přenesená",J492,0)</f>
        <v>0</v>
      </c>
      <c r="BH492" s="116">
        <f>IF(N492="sníž. přenesená",J492,0)</f>
        <v>0</v>
      </c>
      <c r="BI492" s="116">
        <f>IF(N492="nulová",J492,0)</f>
        <v>0</v>
      </c>
      <c r="BJ492" s="18" t="s">
        <v>36</v>
      </c>
      <c r="BK492" s="116">
        <f>ROUND(I492*H492,2)</f>
        <v>0</v>
      </c>
      <c r="BL492" s="18" t="s">
        <v>241</v>
      </c>
      <c r="BM492" s="241" t="s">
        <v>631</v>
      </c>
    </row>
    <row r="493" spans="1:65" s="13" customFormat="1" ht="20.399999999999999">
      <c r="B493" s="242"/>
      <c r="C493" s="243"/>
      <c r="D493" s="244" t="s">
        <v>171</v>
      </c>
      <c r="E493" s="245" t="s">
        <v>1</v>
      </c>
      <c r="F493" s="246" t="s">
        <v>601</v>
      </c>
      <c r="G493" s="243"/>
      <c r="H493" s="247">
        <v>11.260999999999999</v>
      </c>
      <c r="I493" s="248"/>
      <c r="J493" s="243"/>
      <c r="K493" s="243"/>
      <c r="L493" s="249"/>
      <c r="M493" s="250"/>
      <c r="N493" s="251"/>
      <c r="O493" s="251"/>
      <c r="P493" s="251"/>
      <c r="Q493" s="251"/>
      <c r="R493" s="251"/>
      <c r="S493" s="251"/>
      <c r="T493" s="252"/>
      <c r="AT493" s="253" t="s">
        <v>171</v>
      </c>
      <c r="AU493" s="253" t="s">
        <v>91</v>
      </c>
      <c r="AV493" s="13" t="s">
        <v>91</v>
      </c>
      <c r="AW493" s="13" t="s">
        <v>35</v>
      </c>
      <c r="AX493" s="13" t="s">
        <v>82</v>
      </c>
      <c r="AY493" s="253" t="s">
        <v>163</v>
      </c>
    </row>
    <row r="494" spans="1:65" s="13" customFormat="1">
      <c r="B494" s="242"/>
      <c r="C494" s="243"/>
      <c r="D494" s="244" t="s">
        <v>171</v>
      </c>
      <c r="E494" s="245" t="s">
        <v>1</v>
      </c>
      <c r="F494" s="246" t="s">
        <v>602</v>
      </c>
      <c r="G494" s="243"/>
      <c r="H494" s="247">
        <v>38.298999999999999</v>
      </c>
      <c r="I494" s="248"/>
      <c r="J494" s="243"/>
      <c r="K494" s="243"/>
      <c r="L494" s="249"/>
      <c r="M494" s="250"/>
      <c r="N494" s="251"/>
      <c r="O494" s="251"/>
      <c r="P494" s="251"/>
      <c r="Q494" s="251"/>
      <c r="R494" s="251"/>
      <c r="S494" s="251"/>
      <c r="T494" s="252"/>
      <c r="AT494" s="253" t="s">
        <v>171</v>
      </c>
      <c r="AU494" s="253" t="s">
        <v>91</v>
      </c>
      <c r="AV494" s="13" t="s">
        <v>91</v>
      </c>
      <c r="AW494" s="13" t="s">
        <v>35</v>
      </c>
      <c r="AX494" s="13" t="s">
        <v>82</v>
      </c>
      <c r="AY494" s="253" t="s">
        <v>163</v>
      </c>
    </row>
    <row r="495" spans="1:65" s="13" customFormat="1" ht="20.399999999999999">
      <c r="B495" s="242"/>
      <c r="C495" s="243"/>
      <c r="D495" s="244" t="s">
        <v>171</v>
      </c>
      <c r="E495" s="245" t="s">
        <v>1</v>
      </c>
      <c r="F495" s="246" t="s">
        <v>603</v>
      </c>
      <c r="G495" s="243"/>
      <c r="H495" s="247">
        <v>157.56800000000001</v>
      </c>
      <c r="I495" s="248"/>
      <c r="J495" s="243"/>
      <c r="K495" s="243"/>
      <c r="L495" s="249"/>
      <c r="M495" s="250"/>
      <c r="N495" s="251"/>
      <c r="O495" s="251"/>
      <c r="P495" s="251"/>
      <c r="Q495" s="251"/>
      <c r="R495" s="251"/>
      <c r="S495" s="251"/>
      <c r="T495" s="252"/>
      <c r="AT495" s="253" t="s">
        <v>171</v>
      </c>
      <c r="AU495" s="253" t="s">
        <v>91</v>
      </c>
      <c r="AV495" s="13" t="s">
        <v>91</v>
      </c>
      <c r="AW495" s="13" t="s">
        <v>35</v>
      </c>
      <c r="AX495" s="13" t="s">
        <v>82</v>
      </c>
      <c r="AY495" s="253" t="s">
        <v>163</v>
      </c>
    </row>
    <row r="496" spans="1:65" s="13" customFormat="1">
      <c r="B496" s="242"/>
      <c r="C496" s="243"/>
      <c r="D496" s="244" t="s">
        <v>171</v>
      </c>
      <c r="E496" s="245" t="s">
        <v>1</v>
      </c>
      <c r="F496" s="246" t="s">
        <v>604</v>
      </c>
      <c r="G496" s="243"/>
      <c r="H496" s="247">
        <v>-17.55</v>
      </c>
      <c r="I496" s="248"/>
      <c r="J496" s="243"/>
      <c r="K496" s="243"/>
      <c r="L496" s="249"/>
      <c r="M496" s="250"/>
      <c r="N496" s="251"/>
      <c r="O496" s="251"/>
      <c r="P496" s="251"/>
      <c r="Q496" s="251"/>
      <c r="R496" s="251"/>
      <c r="S496" s="251"/>
      <c r="T496" s="252"/>
      <c r="AT496" s="253" t="s">
        <v>171</v>
      </c>
      <c r="AU496" s="253" t="s">
        <v>91</v>
      </c>
      <c r="AV496" s="13" t="s">
        <v>91</v>
      </c>
      <c r="AW496" s="13" t="s">
        <v>35</v>
      </c>
      <c r="AX496" s="13" t="s">
        <v>82</v>
      </c>
      <c r="AY496" s="253" t="s">
        <v>163</v>
      </c>
    </row>
    <row r="497" spans="1:63" s="13" customFormat="1">
      <c r="B497" s="242"/>
      <c r="C497" s="243"/>
      <c r="D497" s="244" t="s">
        <v>171</v>
      </c>
      <c r="E497" s="245" t="s">
        <v>1</v>
      </c>
      <c r="F497" s="246" t="s">
        <v>605</v>
      </c>
      <c r="G497" s="243"/>
      <c r="H497" s="247">
        <v>-4.7279999999999998</v>
      </c>
      <c r="I497" s="248"/>
      <c r="J497" s="243"/>
      <c r="K497" s="243"/>
      <c r="L497" s="249"/>
      <c r="M497" s="250"/>
      <c r="N497" s="251"/>
      <c r="O497" s="251"/>
      <c r="P497" s="251"/>
      <c r="Q497" s="251"/>
      <c r="R497" s="251"/>
      <c r="S497" s="251"/>
      <c r="T497" s="252"/>
      <c r="AT497" s="253" t="s">
        <v>171</v>
      </c>
      <c r="AU497" s="253" t="s">
        <v>91</v>
      </c>
      <c r="AV497" s="13" t="s">
        <v>91</v>
      </c>
      <c r="AW497" s="13" t="s">
        <v>35</v>
      </c>
      <c r="AX497" s="13" t="s">
        <v>82</v>
      </c>
      <c r="AY497" s="253" t="s">
        <v>163</v>
      </c>
    </row>
    <row r="498" spans="1:63" s="13" customFormat="1">
      <c r="B498" s="242"/>
      <c r="C498" s="243"/>
      <c r="D498" s="244" t="s">
        <v>171</v>
      </c>
      <c r="E498" s="245" t="s">
        <v>1</v>
      </c>
      <c r="F498" s="246" t="s">
        <v>606</v>
      </c>
      <c r="G498" s="243"/>
      <c r="H498" s="247">
        <v>-14.911</v>
      </c>
      <c r="I498" s="248"/>
      <c r="J498" s="243"/>
      <c r="K498" s="243"/>
      <c r="L498" s="249"/>
      <c r="M498" s="250"/>
      <c r="N498" s="251"/>
      <c r="O498" s="251"/>
      <c r="P498" s="251"/>
      <c r="Q498" s="251"/>
      <c r="R498" s="251"/>
      <c r="S498" s="251"/>
      <c r="T498" s="252"/>
      <c r="AT498" s="253" t="s">
        <v>171</v>
      </c>
      <c r="AU498" s="253" t="s">
        <v>91</v>
      </c>
      <c r="AV498" s="13" t="s">
        <v>91</v>
      </c>
      <c r="AW498" s="13" t="s">
        <v>35</v>
      </c>
      <c r="AX498" s="13" t="s">
        <v>82</v>
      </c>
      <c r="AY498" s="253" t="s">
        <v>163</v>
      </c>
    </row>
    <row r="499" spans="1:63" s="13" customFormat="1" ht="20.399999999999999">
      <c r="B499" s="242"/>
      <c r="C499" s="243"/>
      <c r="D499" s="244" t="s">
        <v>171</v>
      </c>
      <c r="E499" s="245" t="s">
        <v>1</v>
      </c>
      <c r="F499" s="246" t="s">
        <v>607</v>
      </c>
      <c r="G499" s="243"/>
      <c r="H499" s="247">
        <v>6.5380000000000003</v>
      </c>
      <c r="I499" s="248"/>
      <c r="J499" s="243"/>
      <c r="K499" s="243"/>
      <c r="L499" s="249"/>
      <c r="M499" s="250"/>
      <c r="N499" s="251"/>
      <c r="O499" s="251"/>
      <c r="P499" s="251"/>
      <c r="Q499" s="251"/>
      <c r="R499" s="251"/>
      <c r="S499" s="251"/>
      <c r="T499" s="252"/>
      <c r="AT499" s="253" t="s">
        <v>171</v>
      </c>
      <c r="AU499" s="253" t="s">
        <v>91</v>
      </c>
      <c r="AV499" s="13" t="s">
        <v>91</v>
      </c>
      <c r="AW499" s="13" t="s">
        <v>35</v>
      </c>
      <c r="AX499" s="13" t="s">
        <v>82</v>
      </c>
      <c r="AY499" s="253" t="s">
        <v>163</v>
      </c>
    </row>
    <row r="500" spans="1:63" s="13" customFormat="1">
      <c r="B500" s="242"/>
      <c r="C500" s="243"/>
      <c r="D500" s="244" t="s">
        <v>171</v>
      </c>
      <c r="E500" s="245" t="s">
        <v>1</v>
      </c>
      <c r="F500" s="246" t="s">
        <v>608</v>
      </c>
      <c r="G500" s="243"/>
      <c r="H500" s="247">
        <v>3.06</v>
      </c>
      <c r="I500" s="248"/>
      <c r="J500" s="243"/>
      <c r="K500" s="243"/>
      <c r="L500" s="249"/>
      <c r="M500" s="250"/>
      <c r="N500" s="251"/>
      <c r="O500" s="251"/>
      <c r="P500" s="251"/>
      <c r="Q500" s="251"/>
      <c r="R500" s="251"/>
      <c r="S500" s="251"/>
      <c r="T500" s="252"/>
      <c r="AT500" s="253" t="s">
        <v>171</v>
      </c>
      <c r="AU500" s="253" t="s">
        <v>91</v>
      </c>
      <c r="AV500" s="13" t="s">
        <v>91</v>
      </c>
      <c r="AW500" s="13" t="s">
        <v>35</v>
      </c>
      <c r="AX500" s="13" t="s">
        <v>82</v>
      </c>
      <c r="AY500" s="253" t="s">
        <v>163</v>
      </c>
    </row>
    <row r="501" spans="1:63" s="13" customFormat="1">
      <c r="B501" s="242"/>
      <c r="C501" s="243"/>
      <c r="D501" s="244" t="s">
        <v>171</v>
      </c>
      <c r="E501" s="245" t="s">
        <v>1</v>
      </c>
      <c r="F501" s="246" t="s">
        <v>609</v>
      </c>
      <c r="G501" s="243"/>
      <c r="H501" s="247">
        <v>5.2539999999999996</v>
      </c>
      <c r="I501" s="248"/>
      <c r="J501" s="243"/>
      <c r="K501" s="243"/>
      <c r="L501" s="249"/>
      <c r="M501" s="250"/>
      <c r="N501" s="251"/>
      <c r="O501" s="251"/>
      <c r="P501" s="251"/>
      <c r="Q501" s="251"/>
      <c r="R501" s="251"/>
      <c r="S501" s="251"/>
      <c r="T501" s="252"/>
      <c r="AT501" s="253" t="s">
        <v>171</v>
      </c>
      <c r="AU501" s="253" t="s">
        <v>91</v>
      </c>
      <c r="AV501" s="13" t="s">
        <v>91</v>
      </c>
      <c r="AW501" s="13" t="s">
        <v>35</v>
      </c>
      <c r="AX501" s="13" t="s">
        <v>82</v>
      </c>
      <c r="AY501" s="253" t="s">
        <v>163</v>
      </c>
    </row>
    <row r="502" spans="1:63" s="15" customFormat="1">
      <c r="B502" s="265"/>
      <c r="C502" s="266"/>
      <c r="D502" s="244" t="s">
        <v>171</v>
      </c>
      <c r="E502" s="267" t="s">
        <v>1</v>
      </c>
      <c r="F502" s="268" t="s">
        <v>610</v>
      </c>
      <c r="G502" s="266"/>
      <c r="H502" s="269">
        <v>184.791</v>
      </c>
      <c r="I502" s="270"/>
      <c r="J502" s="266"/>
      <c r="K502" s="266"/>
      <c r="L502" s="271"/>
      <c r="M502" s="272"/>
      <c r="N502" s="273"/>
      <c r="O502" s="273"/>
      <c r="P502" s="273"/>
      <c r="Q502" s="273"/>
      <c r="R502" s="273"/>
      <c r="S502" s="273"/>
      <c r="T502" s="274"/>
      <c r="AT502" s="275" t="s">
        <v>171</v>
      </c>
      <c r="AU502" s="275" t="s">
        <v>91</v>
      </c>
      <c r="AV502" s="15" t="s">
        <v>178</v>
      </c>
      <c r="AW502" s="15" t="s">
        <v>35</v>
      </c>
      <c r="AX502" s="15" t="s">
        <v>82</v>
      </c>
      <c r="AY502" s="275" t="s">
        <v>163</v>
      </c>
    </row>
    <row r="503" spans="1:63" s="14" customFormat="1">
      <c r="B503" s="254"/>
      <c r="C503" s="255"/>
      <c r="D503" s="244" t="s">
        <v>171</v>
      </c>
      <c r="E503" s="256" t="s">
        <v>1</v>
      </c>
      <c r="F503" s="257" t="s">
        <v>173</v>
      </c>
      <c r="G503" s="255"/>
      <c r="H503" s="258">
        <v>184.791</v>
      </c>
      <c r="I503" s="259"/>
      <c r="J503" s="255"/>
      <c r="K503" s="255"/>
      <c r="L503" s="260"/>
      <c r="M503" s="261"/>
      <c r="N503" s="262"/>
      <c r="O503" s="262"/>
      <c r="P503" s="262"/>
      <c r="Q503" s="262"/>
      <c r="R503" s="262"/>
      <c r="S503" s="262"/>
      <c r="T503" s="263"/>
      <c r="AT503" s="264" t="s">
        <v>171</v>
      </c>
      <c r="AU503" s="264" t="s">
        <v>91</v>
      </c>
      <c r="AV503" s="14" t="s">
        <v>169</v>
      </c>
      <c r="AW503" s="14" t="s">
        <v>35</v>
      </c>
      <c r="AX503" s="14" t="s">
        <v>36</v>
      </c>
      <c r="AY503" s="264" t="s">
        <v>163</v>
      </c>
    </row>
    <row r="504" spans="1:63" s="2" customFormat="1" ht="49.95" customHeight="1">
      <c r="A504" s="36"/>
      <c r="B504" s="37"/>
      <c r="C504" s="38"/>
      <c r="D504" s="38"/>
      <c r="E504" s="217" t="s">
        <v>632</v>
      </c>
      <c r="F504" s="217" t="s">
        <v>633</v>
      </c>
      <c r="G504" s="38"/>
      <c r="H504" s="38"/>
      <c r="I504" s="130"/>
      <c r="J504" s="193">
        <f t="shared" ref="J504:J524" si="5">BK504</f>
        <v>0</v>
      </c>
      <c r="K504" s="38"/>
      <c r="L504" s="39"/>
      <c r="M504" s="298"/>
      <c r="N504" s="299"/>
      <c r="O504" s="73"/>
      <c r="P504" s="73"/>
      <c r="Q504" s="73"/>
      <c r="R504" s="73"/>
      <c r="S504" s="73"/>
      <c r="T504" s="74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T504" s="18" t="s">
        <v>81</v>
      </c>
      <c r="AU504" s="18" t="s">
        <v>82</v>
      </c>
      <c r="AY504" s="18" t="s">
        <v>634</v>
      </c>
      <c r="BK504" s="116">
        <f>SUM(BK505:BK524)</f>
        <v>0</v>
      </c>
    </row>
    <row r="505" spans="1:63" s="2" customFormat="1" ht="16.350000000000001" customHeight="1">
      <c r="A505" s="36"/>
      <c r="B505" s="37"/>
      <c r="C505" s="300" t="s">
        <v>1</v>
      </c>
      <c r="D505" s="300" t="s">
        <v>165</v>
      </c>
      <c r="E505" s="301" t="s">
        <v>1</v>
      </c>
      <c r="F505" s="302" t="s">
        <v>1</v>
      </c>
      <c r="G505" s="303" t="s">
        <v>1</v>
      </c>
      <c r="H505" s="304"/>
      <c r="I505" s="305"/>
      <c r="J505" s="306">
        <f t="shared" si="5"/>
        <v>0</v>
      </c>
      <c r="K505" s="236"/>
      <c r="L505" s="39"/>
      <c r="M505" s="307" t="s">
        <v>1</v>
      </c>
      <c r="N505" s="308" t="s">
        <v>47</v>
      </c>
      <c r="O505" s="73"/>
      <c r="P505" s="73"/>
      <c r="Q505" s="73"/>
      <c r="R505" s="73"/>
      <c r="S505" s="73"/>
      <c r="T505" s="74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T505" s="18" t="s">
        <v>634</v>
      </c>
      <c r="AU505" s="18" t="s">
        <v>36</v>
      </c>
      <c r="AY505" s="18" t="s">
        <v>634</v>
      </c>
      <c r="BE505" s="116">
        <f t="shared" ref="BE505:BE524" si="6">IF(N505="základní",J505,0)</f>
        <v>0</v>
      </c>
      <c r="BF505" s="116">
        <f t="shared" ref="BF505:BF524" si="7">IF(N505="snížená",J505,0)</f>
        <v>0</v>
      </c>
      <c r="BG505" s="116">
        <f t="shared" ref="BG505:BG524" si="8">IF(N505="zákl. přenesená",J505,0)</f>
        <v>0</v>
      </c>
      <c r="BH505" s="116">
        <f t="shared" ref="BH505:BH524" si="9">IF(N505="sníž. přenesená",J505,0)</f>
        <v>0</v>
      </c>
      <c r="BI505" s="116">
        <f t="shared" ref="BI505:BI524" si="10">IF(N505="nulová",J505,0)</f>
        <v>0</v>
      </c>
      <c r="BJ505" s="18" t="s">
        <v>36</v>
      </c>
      <c r="BK505" s="116">
        <f t="shared" ref="BK505:BK524" si="11">I505*H505</f>
        <v>0</v>
      </c>
    </row>
    <row r="506" spans="1:63" s="2" customFormat="1" ht="16.350000000000001" customHeight="1">
      <c r="A506" s="36"/>
      <c r="B506" s="37"/>
      <c r="C506" s="300" t="s">
        <v>1</v>
      </c>
      <c r="D506" s="300" t="s">
        <v>165</v>
      </c>
      <c r="E506" s="301" t="s">
        <v>1</v>
      </c>
      <c r="F506" s="302" t="s">
        <v>1</v>
      </c>
      <c r="G506" s="303" t="s">
        <v>1</v>
      </c>
      <c r="H506" s="304"/>
      <c r="I506" s="305"/>
      <c r="J506" s="306">
        <f t="shared" si="5"/>
        <v>0</v>
      </c>
      <c r="K506" s="236"/>
      <c r="L506" s="39"/>
      <c r="M506" s="307" t="s">
        <v>1</v>
      </c>
      <c r="N506" s="308" t="s">
        <v>47</v>
      </c>
      <c r="O506" s="73"/>
      <c r="P506" s="73"/>
      <c r="Q506" s="73"/>
      <c r="R506" s="73"/>
      <c r="S506" s="73"/>
      <c r="T506" s="74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T506" s="18" t="s">
        <v>634</v>
      </c>
      <c r="AU506" s="18" t="s">
        <v>36</v>
      </c>
      <c r="AY506" s="18" t="s">
        <v>634</v>
      </c>
      <c r="BE506" s="116">
        <f t="shared" si="6"/>
        <v>0</v>
      </c>
      <c r="BF506" s="116">
        <f t="shared" si="7"/>
        <v>0</v>
      </c>
      <c r="BG506" s="116">
        <f t="shared" si="8"/>
        <v>0</v>
      </c>
      <c r="BH506" s="116">
        <f t="shared" si="9"/>
        <v>0</v>
      </c>
      <c r="BI506" s="116">
        <f t="shared" si="10"/>
        <v>0</v>
      </c>
      <c r="BJ506" s="18" t="s">
        <v>36</v>
      </c>
      <c r="BK506" s="116">
        <f t="shared" si="11"/>
        <v>0</v>
      </c>
    </row>
    <row r="507" spans="1:63" s="2" customFormat="1" ht="16.350000000000001" customHeight="1">
      <c r="A507" s="36"/>
      <c r="B507" s="37"/>
      <c r="C507" s="300" t="s">
        <v>1</v>
      </c>
      <c r="D507" s="300" t="s">
        <v>165</v>
      </c>
      <c r="E507" s="301" t="s">
        <v>1</v>
      </c>
      <c r="F507" s="302" t="s">
        <v>1</v>
      </c>
      <c r="G507" s="303" t="s">
        <v>1</v>
      </c>
      <c r="H507" s="304"/>
      <c r="I507" s="305"/>
      <c r="J507" s="306">
        <f t="shared" si="5"/>
        <v>0</v>
      </c>
      <c r="K507" s="236"/>
      <c r="L507" s="39"/>
      <c r="M507" s="307" t="s">
        <v>1</v>
      </c>
      <c r="N507" s="308" t="s">
        <v>47</v>
      </c>
      <c r="O507" s="73"/>
      <c r="P507" s="73"/>
      <c r="Q507" s="73"/>
      <c r="R507" s="73"/>
      <c r="S507" s="73"/>
      <c r="T507" s="74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T507" s="18" t="s">
        <v>634</v>
      </c>
      <c r="AU507" s="18" t="s">
        <v>36</v>
      </c>
      <c r="AY507" s="18" t="s">
        <v>634</v>
      </c>
      <c r="BE507" s="116">
        <f t="shared" si="6"/>
        <v>0</v>
      </c>
      <c r="BF507" s="116">
        <f t="shared" si="7"/>
        <v>0</v>
      </c>
      <c r="BG507" s="116">
        <f t="shared" si="8"/>
        <v>0</v>
      </c>
      <c r="BH507" s="116">
        <f t="shared" si="9"/>
        <v>0</v>
      </c>
      <c r="BI507" s="116">
        <f t="shared" si="10"/>
        <v>0</v>
      </c>
      <c r="BJ507" s="18" t="s">
        <v>36</v>
      </c>
      <c r="BK507" s="116">
        <f t="shared" si="11"/>
        <v>0</v>
      </c>
    </row>
    <row r="508" spans="1:63" s="2" customFormat="1" ht="16.350000000000001" customHeight="1">
      <c r="A508" s="36"/>
      <c r="B508" s="37"/>
      <c r="C508" s="300" t="s">
        <v>1</v>
      </c>
      <c r="D508" s="300" t="s">
        <v>165</v>
      </c>
      <c r="E508" s="301" t="s">
        <v>1</v>
      </c>
      <c r="F508" s="302" t="s">
        <v>1</v>
      </c>
      <c r="G508" s="303" t="s">
        <v>1</v>
      </c>
      <c r="H508" s="304"/>
      <c r="I508" s="305"/>
      <c r="J508" s="306">
        <f t="shared" si="5"/>
        <v>0</v>
      </c>
      <c r="K508" s="236"/>
      <c r="L508" s="39"/>
      <c r="M508" s="307" t="s">
        <v>1</v>
      </c>
      <c r="N508" s="308" t="s">
        <v>47</v>
      </c>
      <c r="O508" s="73"/>
      <c r="P508" s="73"/>
      <c r="Q508" s="73"/>
      <c r="R508" s="73"/>
      <c r="S508" s="73"/>
      <c r="T508" s="74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T508" s="18" t="s">
        <v>634</v>
      </c>
      <c r="AU508" s="18" t="s">
        <v>36</v>
      </c>
      <c r="AY508" s="18" t="s">
        <v>634</v>
      </c>
      <c r="BE508" s="116">
        <f t="shared" si="6"/>
        <v>0</v>
      </c>
      <c r="BF508" s="116">
        <f t="shared" si="7"/>
        <v>0</v>
      </c>
      <c r="BG508" s="116">
        <f t="shared" si="8"/>
        <v>0</v>
      </c>
      <c r="BH508" s="116">
        <f t="shared" si="9"/>
        <v>0</v>
      </c>
      <c r="BI508" s="116">
        <f t="shared" si="10"/>
        <v>0</v>
      </c>
      <c r="BJ508" s="18" t="s">
        <v>36</v>
      </c>
      <c r="BK508" s="116">
        <f t="shared" si="11"/>
        <v>0</v>
      </c>
    </row>
    <row r="509" spans="1:63" s="2" customFormat="1" ht="16.350000000000001" customHeight="1">
      <c r="A509" s="36"/>
      <c r="B509" s="37"/>
      <c r="C509" s="300" t="s">
        <v>1</v>
      </c>
      <c r="D509" s="300" t="s">
        <v>165</v>
      </c>
      <c r="E509" s="301" t="s">
        <v>1</v>
      </c>
      <c r="F509" s="302" t="s">
        <v>1</v>
      </c>
      <c r="G509" s="303" t="s">
        <v>1</v>
      </c>
      <c r="H509" s="304"/>
      <c r="I509" s="305"/>
      <c r="J509" s="306">
        <f t="shared" si="5"/>
        <v>0</v>
      </c>
      <c r="K509" s="236"/>
      <c r="L509" s="39"/>
      <c r="M509" s="307" t="s">
        <v>1</v>
      </c>
      <c r="N509" s="308" t="s">
        <v>47</v>
      </c>
      <c r="O509" s="73"/>
      <c r="P509" s="73"/>
      <c r="Q509" s="73"/>
      <c r="R509" s="73"/>
      <c r="S509" s="73"/>
      <c r="T509" s="74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T509" s="18" t="s">
        <v>634</v>
      </c>
      <c r="AU509" s="18" t="s">
        <v>36</v>
      </c>
      <c r="AY509" s="18" t="s">
        <v>634</v>
      </c>
      <c r="BE509" s="116">
        <f t="shared" si="6"/>
        <v>0</v>
      </c>
      <c r="BF509" s="116">
        <f t="shared" si="7"/>
        <v>0</v>
      </c>
      <c r="BG509" s="116">
        <f t="shared" si="8"/>
        <v>0</v>
      </c>
      <c r="BH509" s="116">
        <f t="shared" si="9"/>
        <v>0</v>
      </c>
      <c r="BI509" s="116">
        <f t="shared" si="10"/>
        <v>0</v>
      </c>
      <c r="BJ509" s="18" t="s">
        <v>36</v>
      </c>
      <c r="BK509" s="116">
        <f t="shared" si="11"/>
        <v>0</v>
      </c>
    </row>
    <row r="510" spans="1:63" s="2" customFormat="1" ht="16.350000000000001" customHeight="1">
      <c r="A510" s="36"/>
      <c r="B510" s="37"/>
      <c r="C510" s="300" t="s">
        <v>1</v>
      </c>
      <c r="D510" s="300" t="s">
        <v>165</v>
      </c>
      <c r="E510" s="301" t="s">
        <v>1</v>
      </c>
      <c r="F510" s="302" t="s">
        <v>1</v>
      </c>
      <c r="G510" s="303" t="s">
        <v>1</v>
      </c>
      <c r="H510" s="304"/>
      <c r="I510" s="305"/>
      <c r="J510" s="306">
        <f t="shared" si="5"/>
        <v>0</v>
      </c>
      <c r="K510" s="236"/>
      <c r="L510" s="39"/>
      <c r="M510" s="307" t="s">
        <v>1</v>
      </c>
      <c r="N510" s="308" t="s">
        <v>47</v>
      </c>
      <c r="O510" s="73"/>
      <c r="P510" s="73"/>
      <c r="Q510" s="73"/>
      <c r="R510" s="73"/>
      <c r="S510" s="73"/>
      <c r="T510" s="74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T510" s="18" t="s">
        <v>634</v>
      </c>
      <c r="AU510" s="18" t="s">
        <v>36</v>
      </c>
      <c r="AY510" s="18" t="s">
        <v>634</v>
      </c>
      <c r="BE510" s="116">
        <f t="shared" si="6"/>
        <v>0</v>
      </c>
      <c r="BF510" s="116">
        <f t="shared" si="7"/>
        <v>0</v>
      </c>
      <c r="BG510" s="116">
        <f t="shared" si="8"/>
        <v>0</v>
      </c>
      <c r="BH510" s="116">
        <f t="shared" si="9"/>
        <v>0</v>
      </c>
      <c r="BI510" s="116">
        <f t="shared" si="10"/>
        <v>0</v>
      </c>
      <c r="BJ510" s="18" t="s">
        <v>36</v>
      </c>
      <c r="BK510" s="116">
        <f t="shared" si="11"/>
        <v>0</v>
      </c>
    </row>
    <row r="511" spans="1:63" s="2" customFormat="1" ht="16.350000000000001" customHeight="1">
      <c r="A511" s="36"/>
      <c r="B511" s="37"/>
      <c r="C511" s="300" t="s">
        <v>1</v>
      </c>
      <c r="D511" s="300" t="s">
        <v>165</v>
      </c>
      <c r="E511" s="301" t="s">
        <v>1</v>
      </c>
      <c r="F511" s="302" t="s">
        <v>1</v>
      </c>
      <c r="G511" s="303" t="s">
        <v>1</v>
      </c>
      <c r="H511" s="304"/>
      <c r="I511" s="305"/>
      <c r="J511" s="306">
        <f t="shared" si="5"/>
        <v>0</v>
      </c>
      <c r="K511" s="236"/>
      <c r="L511" s="39"/>
      <c r="M511" s="307" t="s">
        <v>1</v>
      </c>
      <c r="N511" s="308" t="s">
        <v>47</v>
      </c>
      <c r="O511" s="73"/>
      <c r="P511" s="73"/>
      <c r="Q511" s="73"/>
      <c r="R511" s="73"/>
      <c r="S511" s="73"/>
      <c r="T511" s="74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T511" s="18" t="s">
        <v>634</v>
      </c>
      <c r="AU511" s="18" t="s">
        <v>36</v>
      </c>
      <c r="AY511" s="18" t="s">
        <v>634</v>
      </c>
      <c r="BE511" s="116">
        <f t="shared" si="6"/>
        <v>0</v>
      </c>
      <c r="BF511" s="116">
        <f t="shared" si="7"/>
        <v>0</v>
      </c>
      <c r="BG511" s="116">
        <f t="shared" si="8"/>
        <v>0</v>
      </c>
      <c r="BH511" s="116">
        <f t="shared" si="9"/>
        <v>0</v>
      </c>
      <c r="BI511" s="116">
        <f t="shared" si="10"/>
        <v>0</v>
      </c>
      <c r="BJ511" s="18" t="s">
        <v>36</v>
      </c>
      <c r="BK511" s="116">
        <f t="shared" si="11"/>
        <v>0</v>
      </c>
    </row>
    <row r="512" spans="1:63" s="2" customFormat="1" ht="16.350000000000001" customHeight="1">
      <c r="A512" s="36"/>
      <c r="B512" s="37"/>
      <c r="C512" s="300" t="s">
        <v>1</v>
      </c>
      <c r="D512" s="300" t="s">
        <v>165</v>
      </c>
      <c r="E512" s="301" t="s">
        <v>1</v>
      </c>
      <c r="F512" s="302" t="s">
        <v>1</v>
      </c>
      <c r="G512" s="303" t="s">
        <v>1</v>
      </c>
      <c r="H512" s="304"/>
      <c r="I512" s="305"/>
      <c r="J512" s="306">
        <f t="shared" si="5"/>
        <v>0</v>
      </c>
      <c r="K512" s="236"/>
      <c r="L512" s="39"/>
      <c r="M512" s="307" t="s">
        <v>1</v>
      </c>
      <c r="N512" s="308" t="s">
        <v>47</v>
      </c>
      <c r="O512" s="73"/>
      <c r="P512" s="73"/>
      <c r="Q512" s="73"/>
      <c r="R512" s="73"/>
      <c r="S512" s="73"/>
      <c r="T512" s="74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T512" s="18" t="s">
        <v>634</v>
      </c>
      <c r="AU512" s="18" t="s">
        <v>36</v>
      </c>
      <c r="AY512" s="18" t="s">
        <v>634</v>
      </c>
      <c r="BE512" s="116">
        <f t="shared" si="6"/>
        <v>0</v>
      </c>
      <c r="BF512" s="116">
        <f t="shared" si="7"/>
        <v>0</v>
      </c>
      <c r="BG512" s="116">
        <f t="shared" si="8"/>
        <v>0</v>
      </c>
      <c r="BH512" s="116">
        <f t="shared" si="9"/>
        <v>0</v>
      </c>
      <c r="BI512" s="116">
        <f t="shared" si="10"/>
        <v>0</v>
      </c>
      <c r="BJ512" s="18" t="s">
        <v>36</v>
      </c>
      <c r="BK512" s="116">
        <f t="shared" si="11"/>
        <v>0</v>
      </c>
    </row>
    <row r="513" spans="1:63" s="2" customFormat="1" ht="16.350000000000001" customHeight="1">
      <c r="A513" s="36"/>
      <c r="B513" s="37"/>
      <c r="C513" s="300" t="s">
        <v>1</v>
      </c>
      <c r="D513" s="300" t="s">
        <v>165</v>
      </c>
      <c r="E513" s="301" t="s">
        <v>1</v>
      </c>
      <c r="F513" s="302" t="s">
        <v>1</v>
      </c>
      <c r="G513" s="303" t="s">
        <v>1</v>
      </c>
      <c r="H513" s="304"/>
      <c r="I513" s="305"/>
      <c r="J513" s="306">
        <f t="shared" si="5"/>
        <v>0</v>
      </c>
      <c r="K513" s="236"/>
      <c r="L513" s="39"/>
      <c r="M513" s="307" t="s">
        <v>1</v>
      </c>
      <c r="N513" s="308" t="s">
        <v>47</v>
      </c>
      <c r="O513" s="73"/>
      <c r="P513" s="73"/>
      <c r="Q513" s="73"/>
      <c r="R513" s="73"/>
      <c r="S513" s="73"/>
      <c r="T513" s="74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T513" s="18" t="s">
        <v>634</v>
      </c>
      <c r="AU513" s="18" t="s">
        <v>36</v>
      </c>
      <c r="AY513" s="18" t="s">
        <v>634</v>
      </c>
      <c r="BE513" s="116">
        <f t="shared" si="6"/>
        <v>0</v>
      </c>
      <c r="BF513" s="116">
        <f t="shared" si="7"/>
        <v>0</v>
      </c>
      <c r="BG513" s="116">
        <f t="shared" si="8"/>
        <v>0</v>
      </c>
      <c r="BH513" s="116">
        <f t="shared" si="9"/>
        <v>0</v>
      </c>
      <c r="BI513" s="116">
        <f t="shared" si="10"/>
        <v>0</v>
      </c>
      <c r="BJ513" s="18" t="s">
        <v>36</v>
      </c>
      <c r="BK513" s="116">
        <f t="shared" si="11"/>
        <v>0</v>
      </c>
    </row>
    <row r="514" spans="1:63" s="2" customFormat="1" ht="16.350000000000001" customHeight="1">
      <c r="A514" s="36"/>
      <c r="B514" s="37"/>
      <c r="C514" s="300" t="s">
        <v>1</v>
      </c>
      <c r="D514" s="300" t="s">
        <v>165</v>
      </c>
      <c r="E514" s="301" t="s">
        <v>1</v>
      </c>
      <c r="F514" s="302" t="s">
        <v>1</v>
      </c>
      <c r="G514" s="303" t="s">
        <v>1</v>
      </c>
      <c r="H514" s="304"/>
      <c r="I514" s="305"/>
      <c r="J514" s="306">
        <f t="shared" si="5"/>
        <v>0</v>
      </c>
      <c r="K514" s="236"/>
      <c r="L514" s="39"/>
      <c r="M514" s="307" t="s">
        <v>1</v>
      </c>
      <c r="N514" s="308" t="s">
        <v>47</v>
      </c>
      <c r="O514" s="73"/>
      <c r="P514" s="73"/>
      <c r="Q514" s="73"/>
      <c r="R514" s="73"/>
      <c r="S514" s="73"/>
      <c r="T514" s="74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T514" s="18" t="s">
        <v>634</v>
      </c>
      <c r="AU514" s="18" t="s">
        <v>36</v>
      </c>
      <c r="AY514" s="18" t="s">
        <v>634</v>
      </c>
      <c r="BE514" s="116">
        <f t="shared" si="6"/>
        <v>0</v>
      </c>
      <c r="BF514" s="116">
        <f t="shared" si="7"/>
        <v>0</v>
      </c>
      <c r="BG514" s="116">
        <f t="shared" si="8"/>
        <v>0</v>
      </c>
      <c r="BH514" s="116">
        <f t="shared" si="9"/>
        <v>0</v>
      </c>
      <c r="BI514" s="116">
        <f t="shared" si="10"/>
        <v>0</v>
      </c>
      <c r="BJ514" s="18" t="s">
        <v>36</v>
      </c>
      <c r="BK514" s="116">
        <f t="shared" si="11"/>
        <v>0</v>
      </c>
    </row>
    <row r="515" spans="1:63" s="2" customFormat="1" ht="16.350000000000001" customHeight="1">
      <c r="A515" s="36"/>
      <c r="B515" s="37"/>
      <c r="C515" s="300" t="s">
        <v>1</v>
      </c>
      <c r="D515" s="300" t="s">
        <v>165</v>
      </c>
      <c r="E515" s="301" t="s">
        <v>1</v>
      </c>
      <c r="F515" s="302" t="s">
        <v>1</v>
      </c>
      <c r="G515" s="303" t="s">
        <v>1</v>
      </c>
      <c r="H515" s="304"/>
      <c r="I515" s="305"/>
      <c r="J515" s="306">
        <f t="shared" si="5"/>
        <v>0</v>
      </c>
      <c r="K515" s="236"/>
      <c r="L515" s="39"/>
      <c r="M515" s="307" t="s">
        <v>1</v>
      </c>
      <c r="N515" s="308" t="s">
        <v>47</v>
      </c>
      <c r="O515" s="73"/>
      <c r="P515" s="73"/>
      <c r="Q515" s="73"/>
      <c r="R515" s="73"/>
      <c r="S515" s="73"/>
      <c r="T515" s="74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T515" s="18" t="s">
        <v>634</v>
      </c>
      <c r="AU515" s="18" t="s">
        <v>36</v>
      </c>
      <c r="AY515" s="18" t="s">
        <v>634</v>
      </c>
      <c r="BE515" s="116">
        <f t="shared" si="6"/>
        <v>0</v>
      </c>
      <c r="BF515" s="116">
        <f t="shared" si="7"/>
        <v>0</v>
      </c>
      <c r="BG515" s="116">
        <f t="shared" si="8"/>
        <v>0</v>
      </c>
      <c r="BH515" s="116">
        <f t="shared" si="9"/>
        <v>0</v>
      </c>
      <c r="BI515" s="116">
        <f t="shared" si="10"/>
        <v>0</v>
      </c>
      <c r="BJ515" s="18" t="s">
        <v>36</v>
      </c>
      <c r="BK515" s="116">
        <f t="shared" si="11"/>
        <v>0</v>
      </c>
    </row>
    <row r="516" spans="1:63" s="2" customFormat="1" ht="16.350000000000001" customHeight="1">
      <c r="A516" s="36"/>
      <c r="B516" s="37"/>
      <c r="C516" s="300" t="s">
        <v>1</v>
      </c>
      <c r="D516" s="300" t="s">
        <v>165</v>
      </c>
      <c r="E516" s="301" t="s">
        <v>1</v>
      </c>
      <c r="F516" s="302" t="s">
        <v>1</v>
      </c>
      <c r="G516" s="303" t="s">
        <v>1</v>
      </c>
      <c r="H516" s="304"/>
      <c r="I516" s="305"/>
      <c r="J516" s="306">
        <f t="shared" si="5"/>
        <v>0</v>
      </c>
      <c r="K516" s="236"/>
      <c r="L516" s="39"/>
      <c r="M516" s="307" t="s">
        <v>1</v>
      </c>
      <c r="N516" s="308" t="s">
        <v>47</v>
      </c>
      <c r="O516" s="73"/>
      <c r="P516" s="73"/>
      <c r="Q516" s="73"/>
      <c r="R516" s="73"/>
      <c r="S516" s="73"/>
      <c r="T516" s="74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T516" s="18" t="s">
        <v>634</v>
      </c>
      <c r="AU516" s="18" t="s">
        <v>36</v>
      </c>
      <c r="AY516" s="18" t="s">
        <v>634</v>
      </c>
      <c r="BE516" s="116">
        <f t="shared" si="6"/>
        <v>0</v>
      </c>
      <c r="BF516" s="116">
        <f t="shared" si="7"/>
        <v>0</v>
      </c>
      <c r="BG516" s="116">
        <f t="shared" si="8"/>
        <v>0</v>
      </c>
      <c r="BH516" s="116">
        <f t="shared" si="9"/>
        <v>0</v>
      </c>
      <c r="BI516" s="116">
        <f t="shared" si="10"/>
        <v>0</v>
      </c>
      <c r="BJ516" s="18" t="s">
        <v>36</v>
      </c>
      <c r="BK516" s="116">
        <f t="shared" si="11"/>
        <v>0</v>
      </c>
    </row>
    <row r="517" spans="1:63" s="2" customFormat="1" ht="16.350000000000001" customHeight="1">
      <c r="A517" s="36"/>
      <c r="B517" s="37"/>
      <c r="C517" s="300" t="s">
        <v>1</v>
      </c>
      <c r="D517" s="300" t="s">
        <v>165</v>
      </c>
      <c r="E517" s="301" t="s">
        <v>1</v>
      </c>
      <c r="F517" s="302" t="s">
        <v>1</v>
      </c>
      <c r="G517" s="303" t="s">
        <v>1</v>
      </c>
      <c r="H517" s="304"/>
      <c r="I517" s="305"/>
      <c r="J517" s="306">
        <f t="shared" si="5"/>
        <v>0</v>
      </c>
      <c r="K517" s="236"/>
      <c r="L517" s="39"/>
      <c r="M517" s="307" t="s">
        <v>1</v>
      </c>
      <c r="N517" s="308" t="s">
        <v>47</v>
      </c>
      <c r="O517" s="73"/>
      <c r="P517" s="73"/>
      <c r="Q517" s="73"/>
      <c r="R517" s="73"/>
      <c r="S517" s="73"/>
      <c r="T517" s="74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T517" s="18" t="s">
        <v>634</v>
      </c>
      <c r="AU517" s="18" t="s">
        <v>36</v>
      </c>
      <c r="AY517" s="18" t="s">
        <v>634</v>
      </c>
      <c r="BE517" s="116">
        <f t="shared" si="6"/>
        <v>0</v>
      </c>
      <c r="BF517" s="116">
        <f t="shared" si="7"/>
        <v>0</v>
      </c>
      <c r="BG517" s="116">
        <f t="shared" si="8"/>
        <v>0</v>
      </c>
      <c r="BH517" s="116">
        <f t="shared" si="9"/>
        <v>0</v>
      </c>
      <c r="BI517" s="116">
        <f t="shared" si="10"/>
        <v>0</v>
      </c>
      <c r="BJ517" s="18" t="s">
        <v>36</v>
      </c>
      <c r="BK517" s="116">
        <f t="shared" si="11"/>
        <v>0</v>
      </c>
    </row>
    <row r="518" spans="1:63" s="2" customFormat="1" ht="16.350000000000001" customHeight="1">
      <c r="A518" s="36"/>
      <c r="B518" s="37"/>
      <c r="C518" s="300" t="s">
        <v>1</v>
      </c>
      <c r="D518" s="300" t="s">
        <v>165</v>
      </c>
      <c r="E518" s="301" t="s">
        <v>1</v>
      </c>
      <c r="F518" s="302" t="s">
        <v>1</v>
      </c>
      <c r="G518" s="303" t="s">
        <v>1</v>
      </c>
      <c r="H518" s="304"/>
      <c r="I518" s="305"/>
      <c r="J518" s="306">
        <f t="shared" si="5"/>
        <v>0</v>
      </c>
      <c r="K518" s="236"/>
      <c r="L518" s="39"/>
      <c r="M518" s="307" t="s">
        <v>1</v>
      </c>
      <c r="N518" s="308" t="s">
        <v>47</v>
      </c>
      <c r="O518" s="73"/>
      <c r="P518" s="73"/>
      <c r="Q518" s="73"/>
      <c r="R518" s="73"/>
      <c r="S518" s="73"/>
      <c r="T518" s="74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T518" s="18" t="s">
        <v>634</v>
      </c>
      <c r="AU518" s="18" t="s">
        <v>36</v>
      </c>
      <c r="AY518" s="18" t="s">
        <v>634</v>
      </c>
      <c r="BE518" s="116">
        <f t="shared" si="6"/>
        <v>0</v>
      </c>
      <c r="BF518" s="116">
        <f t="shared" si="7"/>
        <v>0</v>
      </c>
      <c r="BG518" s="116">
        <f t="shared" si="8"/>
        <v>0</v>
      </c>
      <c r="BH518" s="116">
        <f t="shared" si="9"/>
        <v>0</v>
      </c>
      <c r="BI518" s="116">
        <f t="shared" si="10"/>
        <v>0</v>
      </c>
      <c r="BJ518" s="18" t="s">
        <v>36</v>
      </c>
      <c r="BK518" s="116">
        <f t="shared" si="11"/>
        <v>0</v>
      </c>
    </row>
    <row r="519" spans="1:63" s="2" customFormat="1" ht="16.350000000000001" customHeight="1">
      <c r="A519" s="36"/>
      <c r="B519" s="37"/>
      <c r="C519" s="300" t="s">
        <v>1</v>
      </c>
      <c r="D519" s="300" t="s">
        <v>165</v>
      </c>
      <c r="E519" s="301" t="s">
        <v>1</v>
      </c>
      <c r="F519" s="302" t="s">
        <v>1</v>
      </c>
      <c r="G519" s="303" t="s">
        <v>1</v>
      </c>
      <c r="H519" s="304"/>
      <c r="I519" s="305"/>
      <c r="J519" s="306">
        <f t="shared" si="5"/>
        <v>0</v>
      </c>
      <c r="K519" s="236"/>
      <c r="L519" s="39"/>
      <c r="M519" s="307" t="s">
        <v>1</v>
      </c>
      <c r="N519" s="308" t="s">
        <v>47</v>
      </c>
      <c r="O519" s="73"/>
      <c r="P519" s="73"/>
      <c r="Q519" s="73"/>
      <c r="R519" s="73"/>
      <c r="S519" s="73"/>
      <c r="T519" s="74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T519" s="18" t="s">
        <v>634</v>
      </c>
      <c r="AU519" s="18" t="s">
        <v>36</v>
      </c>
      <c r="AY519" s="18" t="s">
        <v>634</v>
      </c>
      <c r="BE519" s="116">
        <f t="shared" si="6"/>
        <v>0</v>
      </c>
      <c r="BF519" s="116">
        <f t="shared" si="7"/>
        <v>0</v>
      </c>
      <c r="BG519" s="116">
        <f t="shared" si="8"/>
        <v>0</v>
      </c>
      <c r="BH519" s="116">
        <f t="shared" si="9"/>
        <v>0</v>
      </c>
      <c r="BI519" s="116">
        <f t="shared" si="10"/>
        <v>0</v>
      </c>
      <c r="BJ519" s="18" t="s">
        <v>36</v>
      </c>
      <c r="BK519" s="116">
        <f t="shared" si="11"/>
        <v>0</v>
      </c>
    </row>
    <row r="520" spans="1:63" s="2" customFormat="1" ht="16.350000000000001" customHeight="1">
      <c r="A520" s="36"/>
      <c r="B520" s="37"/>
      <c r="C520" s="300" t="s">
        <v>1</v>
      </c>
      <c r="D520" s="300" t="s">
        <v>165</v>
      </c>
      <c r="E520" s="301" t="s">
        <v>1</v>
      </c>
      <c r="F520" s="302" t="s">
        <v>1</v>
      </c>
      <c r="G520" s="303" t="s">
        <v>1</v>
      </c>
      <c r="H520" s="304"/>
      <c r="I520" s="305"/>
      <c r="J520" s="306">
        <f t="shared" si="5"/>
        <v>0</v>
      </c>
      <c r="K520" s="236"/>
      <c r="L520" s="39"/>
      <c r="M520" s="307" t="s">
        <v>1</v>
      </c>
      <c r="N520" s="308" t="s">
        <v>47</v>
      </c>
      <c r="O520" s="73"/>
      <c r="P520" s="73"/>
      <c r="Q520" s="73"/>
      <c r="R520" s="73"/>
      <c r="S520" s="73"/>
      <c r="T520" s="74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T520" s="18" t="s">
        <v>634</v>
      </c>
      <c r="AU520" s="18" t="s">
        <v>36</v>
      </c>
      <c r="AY520" s="18" t="s">
        <v>634</v>
      </c>
      <c r="BE520" s="116">
        <f t="shared" si="6"/>
        <v>0</v>
      </c>
      <c r="BF520" s="116">
        <f t="shared" si="7"/>
        <v>0</v>
      </c>
      <c r="BG520" s="116">
        <f t="shared" si="8"/>
        <v>0</v>
      </c>
      <c r="BH520" s="116">
        <f t="shared" si="9"/>
        <v>0</v>
      </c>
      <c r="BI520" s="116">
        <f t="shared" si="10"/>
        <v>0</v>
      </c>
      <c r="BJ520" s="18" t="s">
        <v>36</v>
      </c>
      <c r="BK520" s="116">
        <f t="shared" si="11"/>
        <v>0</v>
      </c>
    </row>
    <row r="521" spans="1:63" s="2" customFormat="1" ht="16.350000000000001" customHeight="1">
      <c r="A521" s="36"/>
      <c r="B521" s="37"/>
      <c r="C521" s="300" t="s">
        <v>1</v>
      </c>
      <c r="D521" s="300" t="s">
        <v>165</v>
      </c>
      <c r="E521" s="301" t="s">
        <v>1</v>
      </c>
      <c r="F521" s="302" t="s">
        <v>1</v>
      </c>
      <c r="G521" s="303" t="s">
        <v>1</v>
      </c>
      <c r="H521" s="304"/>
      <c r="I521" s="305"/>
      <c r="J521" s="306">
        <f t="shared" si="5"/>
        <v>0</v>
      </c>
      <c r="K521" s="236"/>
      <c r="L521" s="39"/>
      <c r="M521" s="307" t="s">
        <v>1</v>
      </c>
      <c r="N521" s="308" t="s">
        <v>47</v>
      </c>
      <c r="O521" s="73"/>
      <c r="P521" s="73"/>
      <c r="Q521" s="73"/>
      <c r="R521" s="73"/>
      <c r="S521" s="73"/>
      <c r="T521" s="74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T521" s="18" t="s">
        <v>634</v>
      </c>
      <c r="AU521" s="18" t="s">
        <v>36</v>
      </c>
      <c r="AY521" s="18" t="s">
        <v>634</v>
      </c>
      <c r="BE521" s="116">
        <f t="shared" si="6"/>
        <v>0</v>
      </c>
      <c r="BF521" s="116">
        <f t="shared" si="7"/>
        <v>0</v>
      </c>
      <c r="BG521" s="116">
        <f t="shared" si="8"/>
        <v>0</v>
      </c>
      <c r="BH521" s="116">
        <f t="shared" si="9"/>
        <v>0</v>
      </c>
      <c r="BI521" s="116">
        <f t="shared" si="10"/>
        <v>0</v>
      </c>
      <c r="BJ521" s="18" t="s">
        <v>36</v>
      </c>
      <c r="BK521" s="116">
        <f t="shared" si="11"/>
        <v>0</v>
      </c>
    </row>
    <row r="522" spans="1:63" s="2" customFormat="1" ht="16.350000000000001" customHeight="1">
      <c r="A522" s="36"/>
      <c r="B522" s="37"/>
      <c r="C522" s="300" t="s">
        <v>1</v>
      </c>
      <c r="D522" s="300" t="s">
        <v>165</v>
      </c>
      <c r="E522" s="301" t="s">
        <v>1</v>
      </c>
      <c r="F522" s="302" t="s">
        <v>1</v>
      </c>
      <c r="G522" s="303" t="s">
        <v>1</v>
      </c>
      <c r="H522" s="304"/>
      <c r="I522" s="305"/>
      <c r="J522" s="306">
        <f t="shared" si="5"/>
        <v>0</v>
      </c>
      <c r="K522" s="236"/>
      <c r="L522" s="39"/>
      <c r="M522" s="307" t="s">
        <v>1</v>
      </c>
      <c r="N522" s="308" t="s">
        <v>47</v>
      </c>
      <c r="O522" s="73"/>
      <c r="P522" s="73"/>
      <c r="Q522" s="73"/>
      <c r="R522" s="73"/>
      <c r="S522" s="73"/>
      <c r="T522" s="74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T522" s="18" t="s">
        <v>634</v>
      </c>
      <c r="AU522" s="18" t="s">
        <v>36</v>
      </c>
      <c r="AY522" s="18" t="s">
        <v>634</v>
      </c>
      <c r="BE522" s="116">
        <f t="shared" si="6"/>
        <v>0</v>
      </c>
      <c r="BF522" s="116">
        <f t="shared" si="7"/>
        <v>0</v>
      </c>
      <c r="BG522" s="116">
        <f t="shared" si="8"/>
        <v>0</v>
      </c>
      <c r="BH522" s="116">
        <f t="shared" si="9"/>
        <v>0</v>
      </c>
      <c r="BI522" s="116">
        <f t="shared" si="10"/>
        <v>0</v>
      </c>
      <c r="BJ522" s="18" t="s">
        <v>36</v>
      </c>
      <c r="BK522" s="116">
        <f t="shared" si="11"/>
        <v>0</v>
      </c>
    </row>
    <row r="523" spans="1:63" s="2" customFormat="1" ht="16.350000000000001" customHeight="1">
      <c r="A523" s="36"/>
      <c r="B523" s="37"/>
      <c r="C523" s="300" t="s">
        <v>1</v>
      </c>
      <c r="D523" s="300" t="s">
        <v>165</v>
      </c>
      <c r="E523" s="301" t="s">
        <v>1</v>
      </c>
      <c r="F523" s="302" t="s">
        <v>1</v>
      </c>
      <c r="G523" s="303" t="s">
        <v>1</v>
      </c>
      <c r="H523" s="304"/>
      <c r="I523" s="305"/>
      <c r="J523" s="306">
        <f t="shared" si="5"/>
        <v>0</v>
      </c>
      <c r="K523" s="236"/>
      <c r="L523" s="39"/>
      <c r="M523" s="307" t="s">
        <v>1</v>
      </c>
      <c r="N523" s="308" t="s">
        <v>47</v>
      </c>
      <c r="O523" s="73"/>
      <c r="P523" s="73"/>
      <c r="Q523" s="73"/>
      <c r="R523" s="73"/>
      <c r="S523" s="73"/>
      <c r="T523" s="74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T523" s="18" t="s">
        <v>634</v>
      </c>
      <c r="AU523" s="18" t="s">
        <v>36</v>
      </c>
      <c r="AY523" s="18" t="s">
        <v>634</v>
      </c>
      <c r="BE523" s="116">
        <f t="shared" si="6"/>
        <v>0</v>
      </c>
      <c r="BF523" s="116">
        <f t="shared" si="7"/>
        <v>0</v>
      </c>
      <c r="BG523" s="116">
        <f t="shared" si="8"/>
        <v>0</v>
      </c>
      <c r="BH523" s="116">
        <f t="shared" si="9"/>
        <v>0</v>
      </c>
      <c r="BI523" s="116">
        <f t="shared" si="10"/>
        <v>0</v>
      </c>
      <c r="BJ523" s="18" t="s">
        <v>36</v>
      </c>
      <c r="BK523" s="116">
        <f t="shared" si="11"/>
        <v>0</v>
      </c>
    </row>
    <row r="524" spans="1:63" s="2" customFormat="1" ht="16.350000000000001" customHeight="1">
      <c r="A524" s="36"/>
      <c r="B524" s="37"/>
      <c r="C524" s="300" t="s">
        <v>1</v>
      </c>
      <c r="D524" s="300" t="s">
        <v>165</v>
      </c>
      <c r="E524" s="301" t="s">
        <v>1</v>
      </c>
      <c r="F524" s="302" t="s">
        <v>1</v>
      </c>
      <c r="G524" s="303" t="s">
        <v>1</v>
      </c>
      <c r="H524" s="304"/>
      <c r="I524" s="305"/>
      <c r="J524" s="306">
        <f t="shared" si="5"/>
        <v>0</v>
      </c>
      <c r="K524" s="236"/>
      <c r="L524" s="39"/>
      <c r="M524" s="307" t="s">
        <v>1</v>
      </c>
      <c r="N524" s="308" t="s">
        <v>47</v>
      </c>
      <c r="O524" s="309"/>
      <c r="P524" s="309"/>
      <c r="Q524" s="309"/>
      <c r="R524" s="309"/>
      <c r="S524" s="309"/>
      <c r="T524" s="310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T524" s="18" t="s">
        <v>634</v>
      </c>
      <c r="AU524" s="18" t="s">
        <v>36</v>
      </c>
      <c r="AY524" s="18" t="s">
        <v>634</v>
      </c>
      <c r="BE524" s="116">
        <f t="shared" si="6"/>
        <v>0</v>
      </c>
      <c r="BF524" s="116">
        <f t="shared" si="7"/>
        <v>0</v>
      </c>
      <c r="BG524" s="116">
        <f t="shared" si="8"/>
        <v>0</v>
      </c>
      <c r="BH524" s="116">
        <f t="shared" si="9"/>
        <v>0</v>
      </c>
      <c r="BI524" s="116">
        <f t="shared" si="10"/>
        <v>0</v>
      </c>
      <c r="BJ524" s="18" t="s">
        <v>36</v>
      </c>
      <c r="BK524" s="116">
        <f t="shared" si="11"/>
        <v>0</v>
      </c>
    </row>
    <row r="525" spans="1:63" s="2" customFormat="1" ht="6.9" customHeight="1">
      <c r="A525" s="36"/>
      <c r="B525" s="56"/>
      <c r="C525" s="57"/>
      <c r="D525" s="57"/>
      <c r="E525" s="57"/>
      <c r="F525" s="57"/>
      <c r="G525" s="57"/>
      <c r="H525" s="57"/>
      <c r="I525" s="169"/>
      <c r="J525" s="57"/>
      <c r="K525" s="57"/>
      <c r="L525" s="39"/>
      <c r="M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</row>
  </sheetData>
  <sheetProtection algorithmName="SHA-512" hashValue="DdAVzDpr0niVZTx4kPyoHU85TwThvDieu1+GT22cPwfgYAspIBlo7LlGyAMVBsdFAj2V13OMxwqWsEGQvkEiHw==" saltValue="WJoTTFFDBJDIEaC/WJva3nCujh7YzPx0VDTTZzoKzsfDJGQj0vptds1cvSH74Ch1qVBxSvgdkDTDWoKLkMUwOg==" spinCount="100000" sheet="1" objects="1" scenarios="1" formatColumns="0" formatRows="0" autoFilter="0"/>
  <autoFilter ref="C142:K524"/>
  <mergeCells count="14">
    <mergeCell ref="D121:F121"/>
    <mergeCell ref="E133:H133"/>
    <mergeCell ref="E135:H135"/>
    <mergeCell ref="L2:V2"/>
    <mergeCell ref="E87:H87"/>
    <mergeCell ref="D117:F117"/>
    <mergeCell ref="D118:F118"/>
    <mergeCell ref="D119:F119"/>
    <mergeCell ref="D120:F120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505:D525">
      <formula1>"K, M"</formula1>
    </dataValidation>
    <dataValidation type="list" allowBlank="1" showInputMessage="1" showErrorMessage="1" error="Povoleny jsou hodnoty základní, snížená, zákl. přenesená, sníž. přenesená, nulová." sqref="N505:N525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23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23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8" t="s">
        <v>94</v>
      </c>
    </row>
    <row r="3" spans="1:46" s="1" customFormat="1" ht="6.9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21"/>
      <c r="AT3" s="18" t="s">
        <v>91</v>
      </c>
    </row>
    <row r="4" spans="1:46" s="1" customFormat="1" ht="24.9" customHeight="1">
      <c r="B4" s="21"/>
      <c r="D4" s="127" t="s">
        <v>113</v>
      </c>
      <c r="I4" s="123"/>
      <c r="L4" s="21"/>
      <c r="M4" s="128" t="s">
        <v>10</v>
      </c>
      <c r="AT4" s="18" t="s">
        <v>4</v>
      </c>
    </row>
    <row r="5" spans="1:46" s="1" customFormat="1" ht="6.9" customHeight="1">
      <c r="B5" s="21"/>
      <c r="I5" s="123"/>
      <c r="L5" s="21"/>
    </row>
    <row r="6" spans="1:46" s="1" customFormat="1" ht="12" customHeight="1">
      <c r="B6" s="21"/>
      <c r="D6" s="129" t="s">
        <v>16</v>
      </c>
      <c r="I6" s="123"/>
      <c r="L6" s="21"/>
    </row>
    <row r="7" spans="1:46" s="1" customFormat="1" ht="16.5" customHeight="1">
      <c r="B7" s="21"/>
      <c r="E7" s="361" t="str">
        <f>'Rekapitulace stavby'!K6</f>
        <v>Holice - Změna užívání objektu E v dílně povrchových úprav na lakovnu</v>
      </c>
      <c r="F7" s="362"/>
      <c r="G7" s="362"/>
      <c r="H7" s="362"/>
      <c r="I7" s="123"/>
      <c r="L7" s="21"/>
    </row>
    <row r="8" spans="1:46" s="2" customFormat="1" ht="12" customHeight="1">
      <c r="A8" s="36"/>
      <c r="B8" s="39"/>
      <c r="C8" s="36"/>
      <c r="D8" s="129" t="s">
        <v>114</v>
      </c>
      <c r="E8" s="36"/>
      <c r="F8" s="36"/>
      <c r="G8" s="36"/>
      <c r="H8" s="36"/>
      <c r="I8" s="130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39"/>
      <c r="C9" s="36"/>
      <c r="D9" s="36"/>
      <c r="E9" s="363" t="s">
        <v>635</v>
      </c>
      <c r="F9" s="364"/>
      <c r="G9" s="364"/>
      <c r="H9" s="364"/>
      <c r="I9" s="130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39"/>
      <c r="C10" s="36"/>
      <c r="D10" s="36"/>
      <c r="E10" s="36"/>
      <c r="F10" s="36"/>
      <c r="G10" s="36"/>
      <c r="H10" s="36"/>
      <c r="I10" s="130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39"/>
      <c r="C11" s="36"/>
      <c r="D11" s="129" t="s">
        <v>18</v>
      </c>
      <c r="E11" s="36"/>
      <c r="F11" s="131" t="s">
        <v>1</v>
      </c>
      <c r="G11" s="36"/>
      <c r="H11" s="36"/>
      <c r="I11" s="132" t="s">
        <v>19</v>
      </c>
      <c r="J11" s="131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39"/>
      <c r="C12" s="36"/>
      <c r="D12" s="129" t="s">
        <v>20</v>
      </c>
      <c r="E12" s="36"/>
      <c r="F12" s="131" t="s">
        <v>21</v>
      </c>
      <c r="G12" s="36"/>
      <c r="H12" s="36"/>
      <c r="I12" s="132" t="s">
        <v>22</v>
      </c>
      <c r="J12" s="133" t="str">
        <f>'Rekapitulace stavby'!AN8</f>
        <v>22. 4. 2020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5" customHeight="1">
      <c r="A13" s="36"/>
      <c r="B13" s="39"/>
      <c r="C13" s="36"/>
      <c r="D13" s="36"/>
      <c r="E13" s="36"/>
      <c r="F13" s="36"/>
      <c r="G13" s="36"/>
      <c r="H13" s="36"/>
      <c r="I13" s="130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39"/>
      <c r="C14" s="36"/>
      <c r="D14" s="129" t="s">
        <v>24</v>
      </c>
      <c r="E14" s="36"/>
      <c r="F14" s="36"/>
      <c r="G14" s="36"/>
      <c r="H14" s="36"/>
      <c r="I14" s="132" t="s">
        <v>25</v>
      </c>
      <c r="J14" s="131" t="s">
        <v>26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39"/>
      <c r="C15" s="36"/>
      <c r="D15" s="36"/>
      <c r="E15" s="131" t="s">
        <v>27</v>
      </c>
      <c r="F15" s="36"/>
      <c r="G15" s="36"/>
      <c r="H15" s="36"/>
      <c r="I15" s="132" t="s">
        <v>28</v>
      </c>
      <c r="J15" s="131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39"/>
      <c r="C16" s="36"/>
      <c r="D16" s="36"/>
      <c r="E16" s="36"/>
      <c r="F16" s="36"/>
      <c r="G16" s="36"/>
      <c r="H16" s="36"/>
      <c r="I16" s="130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39"/>
      <c r="C17" s="36"/>
      <c r="D17" s="129" t="s">
        <v>29</v>
      </c>
      <c r="E17" s="36"/>
      <c r="F17" s="36"/>
      <c r="G17" s="36"/>
      <c r="H17" s="36"/>
      <c r="I17" s="132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39"/>
      <c r="C18" s="36"/>
      <c r="D18" s="36"/>
      <c r="E18" s="365" t="str">
        <f>'Rekapitulace stavby'!E14</f>
        <v>Vyplň údaj</v>
      </c>
      <c r="F18" s="366"/>
      <c r="G18" s="366"/>
      <c r="H18" s="366"/>
      <c r="I18" s="132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39"/>
      <c r="C19" s="36"/>
      <c r="D19" s="36"/>
      <c r="E19" s="36"/>
      <c r="F19" s="36"/>
      <c r="G19" s="36"/>
      <c r="H19" s="36"/>
      <c r="I19" s="130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39"/>
      <c r="C20" s="36"/>
      <c r="D20" s="129" t="s">
        <v>31</v>
      </c>
      <c r="E20" s="36"/>
      <c r="F20" s="36"/>
      <c r="G20" s="36"/>
      <c r="H20" s="36"/>
      <c r="I20" s="132" t="s">
        <v>25</v>
      </c>
      <c r="J20" s="131" t="s">
        <v>32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39"/>
      <c r="C21" s="36"/>
      <c r="D21" s="36"/>
      <c r="E21" s="131" t="s">
        <v>33</v>
      </c>
      <c r="F21" s="36"/>
      <c r="G21" s="36"/>
      <c r="H21" s="36"/>
      <c r="I21" s="132" t="s">
        <v>28</v>
      </c>
      <c r="J21" s="131" t="s">
        <v>34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39"/>
      <c r="C22" s="36"/>
      <c r="D22" s="36"/>
      <c r="E22" s="36"/>
      <c r="F22" s="36"/>
      <c r="G22" s="36"/>
      <c r="H22" s="36"/>
      <c r="I22" s="130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39"/>
      <c r="C23" s="36"/>
      <c r="D23" s="129" t="s">
        <v>37</v>
      </c>
      <c r="E23" s="36"/>
      <c r="F23" s="36"/>
      <c r="G23" s="36"/>
      <c r="H23" s="36"/>
      <c r="I23" s="132" t="s">
        <v>25</v>
      </c>
      <c r="J23" s="131" t="s">
        <v>32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39"/>
      <c r="C24" s="36"/>
      <c r="D24" s="36"/>
      <c r="E24" s="131" t="s">
        <v>33</v>
      </c>
      <c r="F24" s="36"/>
      <c r="G24" s="36"/>
      <c r="H24" s="36"/>
      <c r="I24" s="132" t="s">
        <v>28</v>
      </c>
      <c r="J24" s="131" t="s">
        <v>34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39"/>
      <c r="C25" s="36"/>
      <c r="D25" s="36"/>
      <c r="E25" s="36"/>
      <c r="F25" s="36"/>
      <c r="G25" s="36"/>
      <c r="H25" s="36"/>
      <c r="I25" s="130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39"/>
      <c r="C26" s="36"/>
      <c r="D26" s="129" t="s">
        <v>39</v>
      </c>
      <c r="E26" s="36"/>
      <c r="F26" s="36"/>
      <c r="G26" s="36"/>
      <c r="H26" s="36"/>
      <c r="I26" s="130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34"/>
      <c r="B27" s="135"/>
      <c r="C27" s="134"/>
      <c r="D27" s="134"/>
      <c r="E27" s="367" t="s">
        <v>1</v>
      </c>
      <c r="F27" s="367"/>
      <c r="G27" s="367"/>
      <c r="H27" s="367"/>
      <c r="I27" s="136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pans="1:31" s="2" customFormat="1" ht="6.9" customHeight="1">
      <c r="A28" s="36"/>
      <c r="B28" s="39"/>
      <c r="C28" s="36"/>
      <c r="D28" s="36"/>
      <c r="E28" s="36"/>
      <c r="F28" s="36"/>
      <c r="G28" s="36"/>
      <c r="H28" s="36"/>
      <c r="I28" s="130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39"/>
      <c r="C29" s="36"/>
      <c r="D29" s="138"/>
      <c r="E29" s="138"/>
      <c r="F29" s="138"/>
      <c r="G29" s="138"/>
      <c r="H29" s="138"/>
      <c r="I29" s="139"/>
      <c r="J29" s="138"/>
      <c r="K29" s="13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4.4" customHeight="1">
      <c r="A30" s="36"/>
      <c r="B30" s="39"/>
      <c r="C30" s="36"/>
      <c r="D30" s="131" t="s">
        <v>116</v>
      </c>
      <c r="E30" s="36"/>
      <c r="F30" s="36"/>
      <c r="G30" s="36"/>
      <c r="H30" s="36"/>
      <c r="I30" s="130"/>
      <c r="J30" s="140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14.4" customHeight="1">
      <c r="A31" s="36"/>
      <c r="B31" s="39"/>
      <c r="C31" s="36"/>
      <c r="D31" s="141" t="s">
        <v>107</v>
      </c>
      <c r="E31" s="36"/>
      <c r="F31" s="36"/>
      <c r="G31" s="36"/>
      <c r="H31" s="36"/>
      <c r="I31" s="130"/>
      <c r="J31" s="140">
        <f>J102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39"/>
      <c r="C32" s="36"/>
      <c r="D32" s="142" t="s">
        <v>42</v>
      </c>
      <c r="E32" s="36"/>
      <c r="F32" s="36"/>
      <c r="G32" s="36"/>
      <c r="H32" s="36"/>
      <c r="I32" s="130"/>
      <c r="J32" s="143">
        <f>ROUND(J30 + J31, 0)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" customHeight="1">
      <c r="A33" s="36"/>
      <c r="B33" s="39"/>
      <c r="C33" s="36"/>
      <c r="D33" s="138"/>
      <c r="E33" s="138"/>
      <c r="F33" s="138"/>
      <c r="G33" s="138"/>
      <c r="H33" s="138"/>
      <c r="I33" s="139"/>
      <c r="J33" s="138"/>
      <c r="K33" s="13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39"/>
      <c r="C34" s="36"/>
      <c r="D34" s="36"/>
      <c r="E34" s="36"/>
      <c r="F34" s="144" t="s">
        <v>44</v>
      </c>
      <c r="G34" s="36"/>
      <c r="H34" s="36"/>
      <c r="I34" s="145" t="s">
        <v>43</v>
      </c>
      <c r="J34" s="144" t="s">
        <v>45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customHeight="1">
      <c r="A35" s="36"/>
      <c r="B35" s="39"/>
      <c r="C35" s="36"/>
      <c r="D35" s="146" t="s">
        <v>46</v>
      </c>
      <c r="E35" s="129" t="s">
        <v>47</v>
      </c>
      <c r="F35" s="147">
        <f>ROUND((ROUND((SUM(BE102:BE109) + SUM(BE129:BE142)),  0) + SUM(BE144:BE163)), 0)</f>
        <v>0</v>
      </c>
      <c r="G35" s="36"/>
      <c r="H35" s="36"/>
      <c r="I35" s="148">
        <v>0.21</v>
      </c>
      <c r="J35" s="147">
        <f>ROUND((ROUND(((SUM(BE102:BE109) + SUM(BE129:BE142))*I35),  0) + (SUM(BE144:BE163)*I35)), 0)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customHeight="1">
      <c r="A36" s="36"/>
      <c r="B36" s="39"/>
      <c r="C36" s="36"/>
      <c r="D36" s="36"/>
      <c r="E36" s="129" t="s">
        <v>48</v>
      </c>
      <c r="F36" s="147">
        <f>ROUND((ROUND((SUM(BF102:BF109) + SUM(BF129:BF142)),  0) + SUM(BF144:BF163)), 0)</f>
        <v>0</v>
      </c>
      <c r="G36" s="36"/>
      <c r="H36" s="36"/>
      <c r="I36" s="148">
        <v>0.15</v>
      </c>
      <c r="J36" s="147">
        <f>ROUND((ROUND(((SUM(BF102:BF109) + SUM(BF129:BF142))*I36),  0) + (SUM(BF144:BF163)*I36)), 0)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39"/>
      <c r="C37" s="36"/>
      <c r="D37" s="36"/>
      <c r="E37" s="129" t="s">
        <v>49</v>
      </c>
      <c r="F37" s="147">
        <f>ROUND((ROUND((SUM(BG102:BG109) + SUM(BG129:BG142)),  0) + SUM(BG144:BG163)), 0)</f>
        <v>0</v>
      </c>
      <c r="G37" s="36"/>
      <c r="H37" s="36"/>
      <c r="I37" s="148">
        <v>0.21</v>
      </c>
      <c r="J37" s="147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" hidden="1" customHeight="1">
      <c r="A38" s="36"/>
      <c r="B38" s="39"/>
      <c r="C38" s="36"/>
      <c r="D38" s="36"/>
      <c r="E38" s="129" t="s">
        <v>50</v>
      </c>
      <c r="F38" s="147">
        <f>ROUND((ROUND((SUM(BH102:BH109) + SUM(BH129:BH142)),  0) + SUM(BH144:BH163)), 0)</f>
        <v>0</v>
      </c>
      <c r="G38" s="36"/>
      <c r="H38" s="36"/>
      <c r="I38" s="148">
        <v>0.15</v>
      </c>
      <c r="J38" s="147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" hidden="1" customHeight="1">
      <c r="A39" s="36"/>
      <c r="B39" s="39"/>
      <c r="C39" s="36"/>
      <c r="D39" s="36"/>
      <c r="E39" s="129" t="s">
        <v>51</v>
      </c>
      <c r="F39" s="147">
        <f>ROUND((ROUND((SUM(BI102:BI109) + SUM(BI129:BI142)),  0) + SUM(BI144:BI163)), 0)</f>
        <v>0</v>
      </c>
      <c r="G39" s="36"/>
      <c r="H39" s="36"/>
      <c r="I39" s="148">
        <v>0</v>
      </c>
      <c r="J39" s="147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" customHeight="1">
      <c r="A40" s="36"/>
      <c r="B40" s="39"/>
      <c r="C40" s="36"/>
      <c r="D40" s="36"/>
      <c r="E40" s="36"/>
      <c r="F40" s="36"/>
      <c r="G40" s="36"/>
      <c r="H40" s="36"/>
      <c r="I40" s="130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39"/>
      <c r="C41" s="149"/>
      <c r="D41" s="150" t="s">
        <v>52</v>
      </c>
      <c r="E41" s="151"/>
      <c r="F41" s="151"/>
      <c r="G41" s="152" t="s">
        <v>53</v>
      </c>
      <c r="H41" s="153" t="s">
        <v>54</v>
      </c>
      <c r="I41" s="154"/>
      <c r="J41" s="155">
        <f>SUM(J32:J39)</f>
        <v>0</v>
      </c>
      <c r="K41" s="15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" customHeight="1">
      <c r="A42" s="36"/>
      <c r="B42" s="39"/>
      <c r="C42" s="36"/>
      <c r="D42" s="36"/>
      <c r="E42" s="36"/>
      <c r="F42" s="36"/>
      <c r="G42" s="36"/>
      <c r="H42" s="36"/>
      <c r="I42" s="130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" customHeight="1">
      <c r="B43" s="21"/>
      <c r="I43" s="123"/>
      <c r="L43" s="21"/>
    </row>
    <row r="44" spans="1:31" s="1" customFormat="1" ht="14.4" customHeight="1">
      <c r="B44" s="21"/>
      <c r="I44" s="123"/>
      <c r="L44" s="21"/>
    </row>
    <row r="45" spans="1:31" s="1" customFormat="1" ht="14.4" customHeight="1">
      <c r="B45" s="21"/>
      <c r="I45" s="123"/>
      <c r="L45" s="21"/>
    </row>
    <row r="46" spans="1:31" s="1" customFormat="1" ht="14.4" customHeight="1">
      <c r="B46" s="21"/>
      <c r="I46" s="123"/>
      <c r="L46" s="21"/>
    </row>
    <row r="47" spans="1:31" s="1" customFormat="1" ht="14.4" customHeight="1">
      <c r="B47" s="21"/>
      <c r="I47" s="123"/>
      <c r="L47" s="21"/>
    </row>
    <row r="48" spans="1:31" s="1" customFormat="1" ht="14.4" customHeight="1">
      <c r="B48" s="21"/>
      <c r="I48" s="123"/>
      <c r="L48" s="21"/>
    </row>
    <row r="49" spans="1:31" s="1" customFormat="1" ht="14.4" customHeight="1">
      <c r="B49" s="21"/>
      <c r="I49" s="123"/>
      <c r="L49" s="21"/>
    </row>
    <row r="50" spans="1:31" s="2" customFormat="1" ht="14.4" customHeight="1">
      <c r="B50" s="53"/>
      <c r="D50" s="157" t="s">
        <v>55</v>
      </c>
      <c r="E50" s="158"/>
      <c r="F50" s="158"/>
      <c r="G50" s="157" t="s">
        <v>56</v>
      </c>
      <c r="H50" s="158"/>
      <c r="I50" s="159"/>
      <c r="J50" s="158"/>
      <c r="K50" s="158"/>
      <c r="L50" s="5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6"/>
      <c r="B61" s="39"/>
      <c r="C61" s="36"/>
      <c r="D61" s="160" t="s">
        <v>57</v>
      </c>
      <c r="E61" s="161"/>
      <c r="F61" s="162" t="s">
        <v>58</v>
      </c>
      <c r="G61" s="160" t="s">
        <v>57</v>
      </c>
      <c r="H61" s="161"/>
      <c r="I61" s="163"/>
      <c r="J61" s="164" t="s">
        <v>58</v>
      </c>
      <c r="K61" s="161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6"/>
      <c r="B65" s="39"/>
      <c r="C65" s="36"/>
      <c r="D65" s="157" t="s">
        <v>59</v>
      </c>
      <c r="E65" s="165"/>
      <c r="F65" s="165"/>
      <c r="G65" s="157" t="s">
        <v>60</v>
      </c>
      <c r="H65" s="165"/>
      <c r="I65" s="166"/>
      <c r="J65" s="165"/>
      <c r="K65" s="165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6"/>
      <c r="B76" s="39"/>
      <c r="C76" s="36"/>
      <c r="D76" s="160" t="s">
        <v>57</v>
      </c>
      <c r="E76" s="161"/>
      <c r="F76" s="162" t="s">
        <v>58</v>
      </c>
      <c r="G76" s="160" t="s">
        <v>57</v>
      </c>
      <c r="H76" s="161"/>
      <c r="I76" s="163"/>
      <c r="J76" s="164" t="s">
        <v>58</v>
      </c>
      <c r="K76" s="161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" customHeight="1">
      <c r="A77" s="36"/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" customHeight="1">
      <c r="A81" s="36"/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" customHeight="1">
      <c r="A82" s="36"/>
      <c r="B82" s="37"/>
      <c r="C82" s="24" t="s">
        <v>117</v>
      </c>
      <c r="D82" s="38"/>
      <c r="E82" s="38"/>
      <c r="F82" s="38"/>
      <c r="G82" s="38"/>
      <c r="H82" s="38"/>
      <c r="I82" s="130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" customHeight="1">
      <c r="A83" s="36"/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130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>
      <c r="A85" s="36"/>
      <c r="B85" s="37"/>
      <c r="C85" s="38"/>
      <c r="D85" s="38"/>
      <c r="E85" s="358" t="str">
        <f>E7</f>
        <v>Holice - Změna užívání objektu E v dílně povrchových úprav na lakovnu</v>
      </c>
      <c r="F85" s="359"/>
      <c r="G85" s="359"/>
      <c r="H85" s="359"/>
      <c r="I85" s="130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>
      <c r="A86" s="36"/>
      <c r="B86" s="37"/>
      <c r="C86" s="30" t="s">
        <v>114</v>
      </c>
      <c r="D86" s="38"/>
      <c r="E86" s="38"/>
      <c r="F86" s="38"/>
      <c r="G86" s="38"/>
      <c r="H86" s="38"/>
      <c r="I86" s="130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>
      <c r="A87" s="36"/>
      <c r="B87" s="37"/>
      <c r="C87" s="38"/>
      <c r="D87" s="38"/>
      <c r="E87" s="347" t="str">
        <f>E9</f>
        <v>02 - Ochrana před bleskem</v>
      </c>
      <c r="F87" s="360"/>
      <c r="G87" s="360"/>
      <c r="H87" s="360"/>
      <c r="I87" s="130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" customHeight="1">
      <c r="A88" s="36"/>
      <c r="B88" s="37"/>
      <c r="C88" s="38"/>
      <c r="D88" s="38"/>
      <c r="E88" s="38"/>
      <c r="F88" s="38"/>
      <c r="G88" s="38"/>
      <c r="H88" s="38"/>
      <c r="I88" s="130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>
      <c r="A89" s="36"/>
      <c r="B89" s="37"/>
      <c r="C89" s="30" t="s">
        <v>20</v>
      </c>
      <c r="D89" s="38"/>
      <c r="E89" s="38"/>
      <c r="F89" s="28" t="str">
        <f>F12</f>
        <v>Holice</v>
      </c>
      <c r="G89" s="38"/>
      <c r="H89" s="38"/>
      <c r="I89" s="132" t="s">
        <v>22</v>
      </c>
      <c r="J89" s="68" t="str">
        <f>IF(J12="","",J12)</f>
        <v>22. 4. 2020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" customHeight="1">
      <c r="A90" s="36"/>
      <c r="B90" s="37"/>
      <c r="C90" s="38"/>
      <c r="D90" s="38"/>
      <c r="E90" s="38"/>
      <c r="F90" s="38"/>
      <c r="G90" s="38"/>
      <c r="H90" s="38"/>
      <c r="I90" s="130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54.45" customHeight="1">
      <c r="A91" s="36"/>
      <c r="B91" s="37"/>
      <c r="C91" s="30" t="s">
        <v>24</v>
      </c>
      <c r="D91" s="38"/>
      <c r="E91" s="38"/>
      <c r="F91" s="28" t="str">
        <f>E15</f>
        <v>SŠA Holice, Nádražní 301, 534 01 Holice</v>
      </c>
      <c r="G91" s="38"/>
      <c r="H91" s="38"/>
      <c r="I91" s="132" t="s">
        <v>31</v>
      </c>
      <c r="J91" s="33" t="str">
        <f>E21</f>
        <v>ApA Architektonicko-projekt.ateliér Vamberk s.r.o.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54.45" customHeight="1">
      <c r="A92" s="36"/>
      <c r="B92" s="37"/>
      <c r="C92" s="30" t="s">
        <v>29</v>
      </c>
      <c r="D92" s="38"/>
      <c r="E92" s="38"/>
      <c r="F92" s="28" t="str">
        <f>IF(E18="","",E18)</f>
        <v>Vyplň údaj</v>
      </c>
      <c r="G92" s="38"/>
      <c r="H92" s="38"/>
      <c r="I92" s="132" t="s">
        <v>37</v>
      </c>
      <c r="J92" s="33" t="str">
        <f>E24</f>
        <v>ApA Architektonicko-projekt.ateliér Vamberk s.r.o.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>
      <c r="A93" s="36"/>
      <c r="B93" s="37"/>
      <c r="C93" s="38"/>
      <c r="D93" s="38"/>
      <c r="E93" s="38"/>
      <c r="F93" s="38"/>
      <c r="G93" s="38"/>
      <c r="H93" s="38"/>
      <c r="I93" s="130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>
      <c r="A94" s="36"/>
      <c r="B94" s="37"/>
      <c r="C94" s="173" t="s">
        <v>118</v>
      </c>
      <c r="D94" s="121"/>
      <c r="E94" s="121"/>
      <c r="F94" s="121"/>
      <c r="G94" s="121"/>
      <c r="H94" s="121"/>
      <c r="I94" s="174"/>
      <c r="J94" s="175" t="s">
        <v>119</v>
      </c>
      <c r="K94" s="12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>
      <c r="A95" s="36"/>
      <c r="B95" s="37"/>
      <c r="C95" s="38"/>
      <c r="D95" s="38"/>
      <c r="E95" s="38"/>
      <c r="F95" s="38"/>
      <c r="G95" s="38"/>
      <c r="H95" s="38"/>
      <c r="I95" s="130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5" customHeight="1">
      <c r="A96" s="36"/>
      <c r="B96" s="37"/>
      <c r="C96" s="176" t="s">
        <v>120</v>
      </c>
      <c r="D96" s="38"/>
      <c r="E96" s="38"/>
      <c r="F96" s="38"/>
      <c r="G96" s="38"/>
      <c r="H96" s="38"/>
      <c r="I96" s="130"/>
      <c r="J96" s="86">
        <f>J129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121</v>
      </c>
    </row>
    <row r="97" spans="1:65" s="9" customFormat="1" ht="24.9" customHeight="1">
      <c r="B97" s="177"/>
      <c r="C97" s="178"/>
      <c r="D97" s="179" t="s">
        <v>131</v>
      </c>
      <c r="E97" s="180"/>
      <c r="F97" s="180"/>
      <c r="G97" s="180"/>
      <c r="H97" s="180"/>
      <c r="I97" s="181"/>
      <c r="J97" s="182">
        <f>J130</f>
        <v>0</v>
      </c>
      <c r="K97" s="178"/>
      <c r="L97" s="183"/>
    </row>
    <row r="98" spans="1:65" s="10" customFormat="1" ht="19.95" customHeight="1">
      <c r="B98" s="184"/>
      <c r="C98" s="185"/>
      <c r="D98" s="186" t="s">
        <v>636</v>
      </c>
      <c r="E98" s="187"/>
      <c r="F98" s="187"/>
      <c r="G98" s="187"/>
      <c r="H98" s="187"/>
      <c r="I98" s="188"/>
      <c r="J98" s="189">
        <f>J131</f>
        <v>0</v>
      </c>
      <c r="K98" s="185"/>
      <c r="L98" s="190"/>
    </row>
    <row r="99" spans="1:65" s="9" customFormat="1" ht="21.75" customHeight="1">
      <c r="B99" s="177"/>
      <c r="C99" s="178"/>
      <c r="D99" s="191" t="s">
        <v>138</v>
      </c>
      <c r="E99" s="178"/>
      <c r="F99" s="178"/>
      <c r="G99" s="178"/>
      <c r="H99" s="178"/>
      <c r="I99" s="192"/>
      <c r="J99" s="193">
        <f>J143</f>
        <v>0</v>
      </c>
      <c r="K99" s="178"/>
      <c r="L99" s="183"/>
    </row>
    <row r="100" spans="1:65" s="2" customFormat="1" ht="21.75" customHeight="1">
      <c r="A100" s="36"/>
      <c r="B100" s="37"/>
      <c r="C100" s="38"/>
      <c r="D100" s="38"/>
      <c r="E100" s="38"/>
      <c r="F100" s="38"/>
      <c r="G100" s="38"/>
      <c r="H100" s="38"/>
      <c r="I100" s="130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65" s="2" customFormat="1" ht="6.9" customHeight="1">
      <c r="A101" s="36"/>
      <c r="B101" s="37"/>
      <c r="C101" s="38"/>
      <c r="D101" s="38"/>
      <c r="E101" s="38"/>
      <c r="F101" s="38"/>
      <c r="G101" s="38"/>
      <c r="H101" s="38"/>
      <c r="I101" s="130"/>
      <c r="J101" s="38"/>
      <c r="K101" s="38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65" s="2" customFormat="1" ht="29.25" customHeight="1">
      <c r="A102" s="36"/>
      <c r="B102" s="37"/>
      <c r="C102" s="176" t="s">
        <v>139</v>
      </c>
      <c r="D102" s="38"/>
      <c r="E102" s="38"/>
      <c r="F102" s="38"/>
      <c r="G102" s="38"/>
      <c r="H102" s="38"/>
      <c r="I102" s="130"/>
      <c r="J102" s="194">
        <f>ROUND(J103 + J104 + J105 + J106 + J107 + J108,0)</f>
        <v>0</v>
      </c>
      <c r="K102" s="38"/>
      <c r="L102" s="53"/>
      <c r="N102" s="195" t="s">
        <v>46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65" s="2" customFormat="1" ht="18" customHeight="1">
      <c r="A103" s="36"/>
      <c r="B103" s="37"/>
      <c r="C103" s="38"/>
      <c r="D103" s="334" t="s">
        <v>140</v>
      </c>
      <c r="E103" s="335"/>
      <c r="F103" s="335"/>
      <c r="G103" s="38"/>
      <c r="H103" s="38"/>
      <c r="I103" s="130"/>
      <c r="J103" s="112">
        <v>0</v>
      </c>
      <c r="K103" s="38"/>
      <c r="L103" s="196"/>
      <c r="M103" s="197"/>
      <c r="N103" s="198" t="s">
        <v>47</v>
      </c>
      <c r="O103" s="197"/>
      <c r="P103" s="197"/>
      <c r="Q103" s="197"/>
      <c r="R103" s="197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9" t="s">
        <v>141</v>
      </c>
      <c r="AZ103" s="197"/>
      <c r="BA103" s="197"/>
      <c r="BB103" s="197"/>
      <c r="BC103" s="197"/>
      <c r="BD103" s="197"/>
      <c r="BE103" s="200">
        <f t="shared" ref="BE103:BE108" si="0">IF(N103="základní",J103,0)</f>
        <v>0</v>
      </c>
      <c r="BF103" s="200">
        <f t="shared" ref="BF103:BF108" si="1">IF(N103="snížená",J103,0)</f>
        <v>0</v>
      </c>
      <c r="BG103" s="200">
        <f t="shared" ref="BG103:BG108" si="2">IF(N103="zákl. přenesená",J103,0)</f>
        <v>0</v>
      </c>
      <c r="BH103" s="200">
        <f t="shared" ref="BH103:BH108" si="3">IF(N103="sníž. přenesená",J103,0)</f>
        <v>0</v>
      </c>
      <c r="BI103" s="200">
        <f t="shared" ref="BI103:BI108" si="4">IF(N103="nulová",J103,0)</f>
        <v>0</v>
      </c>
      <c r="BJ103" s="199" t="s">
        <v>36</v>
      </c>
      <c r="BK103" s="197"/>
      <c r="BL103" s="197"/>
      <c r="BM103" s="197"/>
    </row>
    <row r="104" spans="1:65" s="2" customFormat="1" ht="18" customHeight="1">
      <c r="A104" s="36"/>
      <c r="B104" s="37"/>
      <c r="C104" s="38"/>
      <c r="D104" s="334" t="s">
        <v>142</v>
      </c>
      <c r="E104" s="335"/>
      <c r="F104" s="335"/>
      <c r="G104" s="38"/>
      <c r="H104" s="38"/>
      <c r="I104" s="130"/>
      <c r="J104" s="112">
        <v>0</v>
      </c>
      <c r="K104" s="38"/>
      <c r="L104" s="196"/>
      <c r="M104" s="197"/>
      <c r="N104" s="198" t="s">
        <v>47</v>
      </c>
      <c r="O104" s="197"/>
      <c r="P104" s="197"/>
      <c r="Q104" s="197"/>
      <c r="R104" s="197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9" t="s">
        <v>141</v>
      </c>
      <c r="AZ104" s="197"/>
      <c r="BA104" s="197"/>
      <c r="BB104" s="197"/>
      <c r="BC104" s="197"/>
      <c r="BD104" s="197"/>
      <c r="BE104" s="200">
        <f t="shared" si="0"/>
        <v>0</v>
      </c>
      <c r="BF104" s="200">
        <f t="shared" si="1"/>
        <v>0</v>
      </c>
      <c r="BG104" s="200">
        <f t="shared" si="2"/>
        <v>0</v>
      </c>
      <c r="BH104" s="200">
        <f t="shared" si="3"/>
        <v>0</v>
      </c>
      <c r="BI104" s="200">
        <f t="shared" si="4"/>
        <v>0</v>
      </c>
      <c r="BJ104" s="199" t="s">
        <v>36</v>
      </c>
      <c r="BK104" s="197"/>
      <c r="BL104" s="197"/>
      <c r="BM104" s="197"/>
    </row>
    <row r="105" spans="1:65" s="2" customFormat="1" ht="18" customHeight="1">
      <c r="A105" s="36"/>
      <c r="B105" s="37"/>
      <c r="C105" s="38"/>
      <c r="D105" s="334" t="s">
        <v>143</v>
      </c>
      <c r="E105" s="335"/>
      <c r="F105" s="335"/>
      <c r="G105" s="38"/>
      <c r="H105" s="38"/>
      <c r="I105" s="130"/>
      <c r="J105" s="112">
        <v>0</v>
      </c>
      <c r="K105" s="38"/>
      <c r="L105" s="196"/>
      <c r="M105" s="197"/>
      <c r="N105" s="198" t="s">
        <v>47</v>
      </c>
      <c r="O105" s="197"/>
      <c r="P105" s="197"/>
      <c r="Q105" s="197"/>
      <c r="R105" s="197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9" t="s">
        <v>141</v>
      </c>
      <c r="AZ105" s="197"/>
      <c r="BA105" s="197"/>
      <c r="BB105" s="197"/>
      <c r="BC105" s="197"/>
      <c r="BD105" s="197"/>
      <c r="BE105" s="200">
        <f t="shared" si="0"/>
        <v>0</v>
      </c>
      <c r="BF105" s="200">
        <f t="shared" si="1"/>
        <v>0</v>
      </c>
      <c r="BG105" s="200">
        <f t="shared" si="2"/>
        <v>0</v>
      </c>
      <c r="BH105" s="200">
        <f t="shared" si="3"/>
        <v>0</v>
      </c>
      <c r="BI105" s="200">
        <f t="shared" si="4"/>
        <v>0</v>
      </c>
      <c r="BJ105" s="199" t="s">
        <v>36</v>
      </c>
      <c r="BK105" s="197"/>
      <c r="BL105" s="197"/>
      <c r="BM105" s="197"/>
    </row>
    <row r="106" spans="1:65" s="2" customFormat="1" ht="18" customHeight="1">
      <c r="A106" s="36"/>
      <c r="B106" s="37"/>
      <c r="C106" s="38"/>
      <c r="D106" s="334" t="s">
        <v>144</v>
      </c>
      <c r="E106" s="335"/>
      <c r="F106" s="335"/>
      <c r="G106" s="38"/>
      <c r="H106" s="38"/>
      <c r="I106" s="130"/>
      <c r="J106" s="112">
        <v>0</v>
      </c>
      <c r="K106" s="38"/>
      <c r="L106" s="196"/>
      <c r="M106" s="197"/>
      <c r="N106" s="198" t="s">
        <v>47</v>
      </c>
      <c r="O106" s="197"/>
      <c r="P106" s="197"/>
      <c r="Q106" s="197"/>
      <c r="R106" s="197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9" t="s">
        <v>141</v>
      </c>
      <c r="AZ106" s="197"/>
      <c r="BA106" s="197"/>
      <c r="BB106" s="197"/>
      <c r="BC106" s="197"/>
      <c r="BD106" s="197"/>
      <c r="BE106" s="200">
        <f t="shared" si="0"/>
        <v>0</v>
      </c>
      <c r="BF106" s="200">
        <f t="shared" si="1"/>
        <v>0</v>
      </c>
      <c r="BG106" s="200">
        <f t="shared" si="2"/>
        <v>0</v>
      </c>
      <c r="BH106" s="200">
        <f t="shared" si="3"/>
        <v>0</v>
      </c>
      <c r="BI106" s="200">
        <f t="shared" si="4"/>
        <v>0</v>
      </c>
      <c r="BJ106" s="199" t="s">
        <v>36</v>
      </c>
      <c r="BK106" s="197"/>
      <c r="BL106" s="197"/>
      <c r="BM106" s="197"/>
    </row>
    <row r="107" spans="1:65" s="2" customFormat="1" ht="18" customHeight="1">
      <c r="A107" s="36"/>
      <c r="B107" s="37"/>
      <c r="C107" s="38"/>
      <c r="D107" s="334" t="s">
        <v>145</v>
      </c>
      <c r="E107" s="335"/>
      <c r="F107" s="335"/>
      <c r="G107" s="38"/>
      <c r="H107" s="38"/>
      <c r="I107" s="130"/>
      <c r="J107" s="112">
        <v>0</v>
      </c>
      <c r="K107" s="38"/>
      <c r="L107" s="196"/>
      <c r="M107" s="197"/>
      <c r="N107" s="198" t="s">
        <v>47</v>
      </c>
      <c r="O107" s="197"/>
      <c r="P107" s="197"/>
      <c r="Q107" s="197"/>
      <c r="R107" s="197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9" t="s">
        <v>141</v>
      </c>
      <c r="AZ107" s="197"/>
      <c r="BA107" s="197"/>
      <c r="BB107" s="197"/>
      <c r="BC107" s="197"/>
      <c r="BD107" s="197"/>
      <c r="BE107" s="200">
        <f t="shared" si="0"/>
        <v>0</v>
      </c>
      <c r="BF107" s="200">
        <f t="shared" si="1"/>
        <v>0</v>
      </c>
      <c r="BG107" s="200">
        <f t="shared" si="2"/>
        <v>0</v>
      </c>
      <c r="BH107" s="200">
        <f t="shared" si="3"/>
        <v>0</v>
      </c>
      <c r="BI107" s="200">
        <f t="shared" si="4"/>
        <v>0</v>
      </c>
      <c r="BJ107" s="199" t="s">
        <v>36</v>
      </c>
      <c r="BK107" s="197"/>
      <c r="BL107" s="197"/>
      <c r="BM107" s="197"/>
    </row>
    <row r="108" spans="1:65" s="2" customFormat="1" ht="18" customHeight="1">
      <c r="A108" s="36"/>
      <c r="B108" s="37"/>
      <c r="C108" s="38"/>
      <c r="D108" s="111" t="s">
        <v>146</v>
      </c>
      <c r="E108" s="38"/>
      <c r="F108" s="38"/>
      <c r="G108" s="38"/>
      <c r="H108" s="38"/>
      <c r="I108" s="130"/>
      <c r="J108" s="112">
        <f>ROUND(J30*T108,0)</f>
        <v>0</v>
      </c>
      <c r="K108" s="38"/>
      <c r="L108" s="196"/>
      <c r="M108" s="197"/>
      <c r="N108" s="198" t="s">
        <v>47</v>
      </c>
      <c r="O108" s="197"/>
      <c r="P108" s="197"/>
      <c r="Q108" s="197"/>
      <c r="R108" s="197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9" t="s">
        <v>147</v>
      </c>
      <c r="AZ108" s="197"/>
      <c r="BA108" s="197"/>
      <c r="BB108" s="197"/>
      <c r="BC108" s="197"/>
      <c r="BD108" s="197"/>
      <c r="BE108" s="200">
        <f t="shared" si="0"/>
        <v>0</v>
      </c>
      <c r="BF108" s="200">
        <f t="shared" si="1"/>
        <v>0</v>
      </c>
      <c r="BG108" s="200">
        <f t="shared" si="2"/>
        <v>0</v>
      </c>
      <c r="BH108" s="200">
        <f t="shared" si="3"/>
        <v>0</v>
      </c>
      <c r="BI108" s="200">
        <f t="shared" si="4"/>
        <v>0</v>
      </c>
      <c r="BJ108" s="199" t="s">
        <v>36</v>
      </c>
      <c r="BK108" s="197"/>
      <c r="BL108" s="197"/>
      <c r="BM108" s="197"/>
    </row>
    <row r="109" spans="1:65" s="2" customFormat="1">
      <c r="A109" s="36"/>
      <c r="B109" s="37"/>
      <c r="C109" s="38"/>
      <c r="D109" s="38"/>
      <c r="E109" s="38"/>
      <c r="F109" s="38"/>
      <c r="G109" s="38"/>
      <c r="H109" s="38"/>
      <c r="I109" s="130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65" s="2" customFormat="1" ht="29.25" customHeight="1">
      <c r="A110" s="36"/>
      <c r="B110" s="37"/>
      <c r="C110" s="120" t="s">
        <v>112</v>
      </c>
      <c r="D110" s="121"/>
      <c r="E110" s="121"/>
      <c r="F110" s="121"/>
      <c r="G110" s="121"/>
      <c r="H110" s="121"/>
      <c r="I110" s="174"/>
      <c r="J110" s="122">
        <f>ROUND(J96+J102,0)</f>
        <v>0</v>
      </c>
      <c r="K110" s="121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65" s="2" customFormat="1" ht="6.9" customHeight="1">
      <c r="A111" s="36"/>
      <c r="B111" s="56"/>
      <c r="C111" s="57"/>
      <c r="D111" s="57"/>
      <c r="E111" s="57"/>
      <c r="F111" s="57"/>
      <c r="G111" s="57"/>
      <c r="H111" s="57"/>
      <c r="I111" s="169"/>
      <c r="J111" s="57"/>
      <c r="K111" s="57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5" spans="1:31" s="2" customFormat="1" ht="6.9" customHeight="1">
      <c r="A115" s="36"/>
      <c r="B115" s="58"/>
      <c r="C115" s="59"/>
      <c r="D115" s="59"/>
      <c r="E115" s="59"/>
      <c r="F115" s="59"/>
      <c r="G115" s="59"/>
      <c r="H115" s="59"/>
      <c r="I115" s="172"/>
      <c r="J115" s="59"/>
      <c r="K115" s="59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31" s="2" customFormat="1" ht="24.9" customHeight="1">
      <c r="A116" s="36"/>
      <c r="B116" s="37"/>
      <c r="C116" s="24" t="s">
        <v>148</v>
      </c>
      <c r="D116" s="38"/>
      <c r="E116" s="38"/>
      <c r="F116" s="38"/>
      <c r="G116" s="38"/>
      <c r="H116" s="38"/>
      <c r="I116" s="130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31" s="2" customFormat="1" ht="6.9" customHeight="1">
      <c r="A117" s="36"/>
      <c r="B117" s="37"/>
      <c r="C117" s="38"/>
      <c r="D117" s="38"/>
      <c r="E117" s="38"/>
      <c r="F117" s="38"/>
      <c r="G117" s="38"/>
      <c r="H117" s="38"/>
      <c r="I117" s="130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31" s="2" customFormat="1" ht="12" customHeight="1">
      <c r="A118" s="36"/>
      <c r="B118" s="37"/>
      <c r="C118" s="30" t="s">
        <v>16</v>
      </c>
      <c r="D118" s="38"/>
      <c r="E118" s="38"/>
      <c r="F118" s="38"/>
      <c r="G118" s="38"/>
      <c r="H118" s="38"/>
      <c r="I118" s="130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31" s="2" customFormat="1" ht="16.5" customHeight="1">
      <c r="A119" s="36"/>
      <c r="B119" s="37"/>
      <c r="C119" s="38"/>
      <c r="D119" s="38"/>
      <c r="E119" s="358" t="str">
        <f>E7</f>
        <v>Holice - Změna užívání objektu E v dílně povrchových úprav na lakovnu</v>
      </c>
      <c r="F119" s="359"/>
      <c r="G119" s="359"/>
      <c r="H119" s="359"/>
      <c r="I119" s="130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31" s="2" customFormat="1" ht="12" customHeight="1">
      <c r="A120" s="36"/>
      <c r="B120" s="37"/>
      <c r="C120" s="30" t="s">
        <v>114</v>
      </c>
      <c r="D120" s="38"/>
      <c r="E120" s="38"/>
      <c r="F120" s="38"/>
      <c r="G120" s="38"/>
      <c r="H120" s="38"/>
      <c r="I120" s="130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31" s="2" customFormat="1" ht="16.5" customHeight="1">
      <c r="A121" s="36"/>
      <c r="B121" s="37"/>
      <c r="C121" s="38"/>
      <c r="D121" s="38"/>
      <c r="E121" s="347" t="str">
        <f>E9</f>
        <v>02 - Ochrana před bleskem</v>
      </c>
      <c r="F121" s="360"/>
      <c r="G121" s="360"/>
      <c r="H121" s="360"/>
      <c r="I121" s="130"/>
      <c r="J121" s="38"/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31" s="2" customFormat="1" ht="6.9" customHeight="1">
      <c r="A122" s="36"/>
      <c r="B122" s="37"/>
      <c r="C122" s="38"/>
      <c r="D122" s="38"/>
      <c r="E122" s="38"/>
      <c r="F122" s="38"/>
      <c r="G122" s="38"/>
      <c r="H122" s="38"/>
      <c r="I122" s="130"/>
      <c r="J122" s="38"/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31" s="2" customFormat="1" ht="12" customHeight="1">
      <c r="A123" s="36"/>
      <c r="B123" s="37"/>
      <c r="C123" s="30" t="s">
        <v>20</v>
      </c>
      <c r="D123" s="38"/>
      <c r="E123" s="38"/>
      <c r="F123" s="28" t="str">
        <f>F12</f>
        <v>Holice</v>
      </c>
      <c r="G123" s="38"/>
      <c r="H123" s="38"/>
      <c r="I123" s="132" t="s">
        <v>22</v>
      </c>
      <c r="J123" s="68" t="str">
        <f>IF(J12="","",J12)</f>
        <v>22. 4. 2020</v>
      </c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31" s="2" customFormat="1" ht="6.9" customHeight="1">
      <c r="A124" s="36"/>
      <c r="B124" s="37"/>
      <c r="C124" s="38"/>
      <c r="D124" s="38"/>
      <c r="E124" s="38"/>
      <c r="F124" s="38"/>
      <c r="G124" s="38"/>
      <c r="H124" s="38"/>
      <c r="I124" s="130"/>
      <c r="J124" s="38"/>
      <c r="K124" s="38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pans="1:31" s="2" customFormat="1" ht="54.45" customHeight="1">
      <c r="A125" s="36"/>
      <c r="B125" s="37"/>
      <c r="C125" s="30" t="s">
        <v>24</v>
      </c>
      <c r="D125" s="38"/>
      <c r="E125" s="38"/>
      <c r="F125" s="28" t="str">
        <f>E15</f>
        <v>SŠA Holice, Nádražní 301, 534 01 Holice</v>
      </c>
      <c r="G125" s="38"/>
      <c r="H125" s="38"/>
      <c r="I125" s="132" t="s">
        <v>31</v>
      </c>
      <c r="J125" s="33" t="str">
        <f>E21</f>
        <v>ApA Architektonicko-projekt.ateliér Vamberk s.r.o.</v>
      </c>
      <c r="K125" s="38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pans="1:31" s="2" customFormat="1" ht="54.45" customHeight="1">
      <c r="A126" s="36"/>
      <c r="B126" s="37"/>
      <c r="C126" s="30" t="s">
        <v>29</v>
      </c>
      <c r="D126" s="38"/>
      <c r="E126" s="38"/>
      <c r="F126" s="28" t="str">
        <f>IF(E18="","",E18)</f>
        <v>Vyplň údaj</v>
      </c>
      <c r="G126" s="38"/>
      <c r="H126" s="38"/>
      <c r="I126" s="132" t="s">
        <v>37</v>
      </c>
      <c r="J126" s="33" t="str">
        <f>E24</f>
        <v>ApA Architektonicko-projekt.ateliér Vamberk s.r.o.</v>
      </c>
      <c r="K126" s="38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pans="1:31" s="2" customFormat="1" ht="10.35" customHeight="1">
      <c r="A127" s="36"/>
      <c r="B127" s="37"/>
      <c r="C127" s="38"/>
      <c r="D127" s="38"/>
      <c r="E127" s="38"/>
      <c r="F127" s="38"/>
      <c r="G127" s="38"/>
      <c r="H127" s="38"/>
      <c r="I127" s="130"/>
      <c r="J127" s="38"/>
      <c r="K127" s="38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pans="1:31" s="11" customFormat="1" ht="29.25" customHeight="1">
      <c r="A128" s="201"/>
      <c r="B128" s="202"/>
      <c r="C128" s="203" t="s">
        <v>149</v>
      </c>
      <c r="D128" s="204" t="s">
        <v>67</v>
      </c>
      <c r="E128" s="204" t="s">
        <v>63</v>
      </c>
      <c r="F128" s="204" t="s">
        <v>64</v>
      </c>
      <c r="G128" s="204" t="s">
        <v>150</v>
      </c>
      <c r="H128" s="204" t="s">
        <v>151</v>
      </c>
      <c r="I128" s="205" t="s">
        <v>152</v>
      </c>
      <c r="J128" s="206" t="s">
        <v>119</v>
      </c>
      <c r="K128" s="207" t="s">
        <v>153</v>
      </c>
      <c r="L128" s="208"/>
      <c r="M128" s="77" t="s">
        <v>1</v>
      </c>
      <c r="N128" s="78" t="s">
        <v>46</v>
      </c>
      <c r="O128" s="78" t="s">
        <v>154</v>
      </c>
      <c r="P128" s="78" t="s">
        <v>155</v>
      </c>
      <c r="Q128" s="78" t="s">
        <v>156</v>
      </c>
      <c r="R128" s="78" t="s">
        <v>157</v>
      </c>
      <c r="S128" s="78" t="s">
        <v>158</v>
      </c>
      <c r="T128" s="79" t="s">
        <v>159</v>
      </c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</row>
    <row r="129" spans="1:65" s="2" customFormat="1" ht="22.95" customHeight="1">
      <c r="A129" s="36"/>
      <c r="B129" s="37"/>
      <c r="C129" s="84" t="s">
        <v>160</v>
      </c>
      <c r="D129" s="38"/>
      <c r="E129" s="38"/>
      <c r="F129" s="38"/>
      <c r="G129" s="38"/>
      <c r="H129" s="38"/>
      <c r="I129" s="130"/>
      <c r="J129" s="209">
        <f>BK129</f>
        <v>0</v>
      </c>
      <c r="K129" s="38"/>
      <c r="L129" s="39"/>
      <c r="M129" s="80"/>
      <c r="N129" s="210"/>
      <c r="O129" s="81"/>
      <c r="P129" s="211">
        <f>P130+P143</f>
        <v>0</v>
      </c>
      <c r="Q129" s="81"/>
      <c r="R129" s="211">
        <f>R130+R143</f>
        <v>1.9980000000000001E-2</v>
      </c>
      <c r="S129" s="81"/>
      <c r="T129" s="212">
        <f>T130+T143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8" t="s">
        <v>81</v>
      </c>
      <c r="AU129" s="18" t="s">
        <v>121</v>
      </c>
      <c r="BK129" s="213">
        <f>BK130+BK143</f>
        <v>0</v>
      </c>
    </row>
    <row r="130" spans="1:65" s="12" customFormat="1" ht="25.95" customHeight="1">
      <c r="B130" s="214"/>
      <c r="C130" s="215"/>
      <c r="D130" s="216" t="s">
        <v>81</v>
      </c>
      <c r="E130" s="217" t="s">
        <v>457</v>
      </c>
      <c r="F130" s="217" t="s">
        <v>458</v>
      </c>
      <c r="G130" s="215"/>
      <c r="H130" s="215"/>
      <c r="I130" s="218"/>
      <c r="J130" s="193">
        <f>BK130</f>
        <v>0</v>
      </c>
      <c r="K130" s="215"/>
      <c r="L130" s="219"/>
      <c r="M130" s="220"/>
      <c r="N130" s="221"/>
      <c r="O130" s="221"/>
      <c r="P130" s="222">
        <f>P131</f>
        <v>0</v>
      </c>
      <c r="Q130" s="221"/>
      <c r="R130" s="222">
        <f>R131</f>
        <v>1.9980000000000001E-2</v>
      </c>
      <c r="S130" s="221"/>
      <c r="T130" s="223">
        <f>T131</f>
        <v>0</v>
      </c>
      <c r="AR130" s="224" t="s">
        <v>91</v>
      </c>
      <c r="AT130" s="225" t="s">
        <v>81</v>
      </c>
      <c r="AU130" s="225" t="s">
        <v>82</v>
      </c>
      <c r="AY130" s="224" t="s">
        <v>163</v>
      </c>
      <c r="BK130" s="226">
        <f>BK131</f>
        <v>0</v>
      </c>
    </row>
    <row r="131" spans="1:65" s="12" customFormat="1" ht="22.95" customHeight="1">
      <c r="B131" s="214"/>
      <c r="C131" s="215"/>
      <c r="D131" s="216" t="s">
        <v>81</v>
      </c>
      <c r="E131" s="227" t="s">
        <v>637</v>
      </c>
      <c r="F131" s="227" t="s">
        <v>638</v>
      </c>
      <c r="G131" s="215"/>
      <c r="H131" s="215"/>
      <c r="I131" s="218"/>
      <c r="J131" s="228">
        <f>BK131</f>
        <v>0</v>
      </c>
      <c r="K131" s="215"/>
      <c r="L131" s="219"/>
      <c r="M131" s="220"/>
      <c r="N131" s="221"/>
      <c r="O131" s="221"/>
      <c r="P131" s="222">
        <f>SUM(P132:P142)</f>
        <v>0</v>
      </c>
      <c r="Q131" s="221"/>
      <c r="R131" s="222">
        <f>SUM(R132:R142)</f>
        <v>1.9980000000000001E-2</v>
      </c>
      <c r="S131" s="221"/>
      <c r="T131" s="223">
        <f>SUM(T132:T142)</f>
        <v>0</v>
      </c>
      <c r="AR131" s="224" t="s">
        <v>91</v>
      </c>
      <c r="AT131" s="225" t="s">
        <v>81</v>
      </c>
      <c r="AU131" s="225" t="s">
        <v>36</v>
      </c>
      <c r="AY131" s="224" t="s">
        <v>163</v>
      </c>
      <c r="BK131" s="226">
        <f>SUM(BK132:BK142)</f>
        <v>0</v>
      </c>
    </row>
    <row r="132" spans="1:65" s="2" customFormat="1" ht="16.5" customHeight="1">
      <c r="A132" s="36"/>
      <c r="B132" s="37"/>
      <c r="C132" s="229" t="s">
        <v>36</v>
      </c>
      <c r="D132" s="229" t="s">
        <v>165</v>
      </c>
      <c r="E132" s="230" t="s">
        <v>639</v>
      </c>
      <c r="F132" s="231" t="s">
        <v>640</v>
      </c>
      <c r="G132" s="232" t="s">
        <v>525</v>
      </c>
      <c r="H132" s="233">
        <v>4</v>
      </c>
      <c r="I132" s="234"/>
      <c r="J132" s="235">
        <f t="shared" ref="J132:J142" si="5">ROUND(I132*H132,2)</f>
        <v>0</v>
      </c>
      <c r="K132" s="236"/>
      <c r="L132" s="39"/>
      <c r="M132" s="237" t="s">
        <v>1</v>
      </c>
      <c r="N132" s="238" t="s">
        <v>47</v>
      </c>
      <c r="O132" s="73"/>
      <c r="P132" s="239">
        <f t="shared" ref="P132:P142" si="6">O132*H132</f>
        <v>0</v>
      </c>
      <c r="Q132" s="239">
        <v>0</v>
      </c>
      <c r="R132" s="239">
        <f t="shared" ref="R132:R142" si="7">Q132*H132</f>
        <v>0</v>
      </c>
      <c r="S132" s="239">
        <v>0</v>
      </c>
      <c r="T132" s="240">
        <f t="shared" ref="T132:T142" si="8"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41" t="s">
        <v>169</v>
      </c>
      <c r="AT132" s="241" t="s">
        <v>165</v>
      </c>
      <c r="AU132" s="241" t="s">
        <v>91</v>
      </c>
      <c r="AY132" s="18" t="s">
        <v>163</v>
      </c>
      <c r="BE132" s="116">
        <f t="shared" ref="BE132:BE142" si="9">IF(N132="základní",J132,0)</f>
        <v>0</v>
      </c>
      <c r="BF132" s="116">
        <f t="shared" ref="BF132:BF142" si="10">IF(N132="snížená",J132,0)</f>
        <v>0</v>
      </c>
      <c r="BG132" s="116">
        <f t="shared" ref="BG132:BG142" si="11">IF(N132="zákl. přenesená",J132,0)</f>
        <v>0</v>
      </c>
      <c r="BH132" s="116">
        <f t="shared" ref="BH132:BH142" si="12">IF(N132="sníž. přenesená",J132,0)</f>
        <v>0</v>
      </c>
      <c r="BI132" s="116">
        <f t="shared" ref="BI132:BI142" si="13">IF(N132="nulová",J132,0)</f>
        <v>0</v>
      </c>
      <c r="BJ132" s="18" t="s">
        <v>36</v>
      </c>
      <c r="BK132" s="116">
        <f t="shared" ref="BK132:BK142" si="14">ROUND(I132*H132,2)</f>
        <v>0</v>
      </c>
      <c r="BL132" s="18" t="s">
        <v>169</v>
      </c>
      <c r="BM132" s="241" t="s">
        <v>641</v>
      </c>
    </row>
    <row r="133" spans="1:65" s="2" customFormat="1" ht="16.5" customHeight="1">
      <c r="A133" s="36"/>
      <c r="B133" s="37"/>
      <c r="C133" s="229" t="s">
        <v>91</v>
      </c>
      <c r="D133" s="229" t="s">
        <v>165</v>
      </c>
      <c r="E133" s="230" t="s">
        <v>642</v>
      </c>
      <c r="F133" s="231" t="s">
        <v>643</v>
      </c>
      <c r="G133" s="232" t="s">
        <v>525</v>
      </c>
      <c r="H133" s="233">
        <v>4</v>
      </c>
      <c r="I133" s="234"/>
      <c r="J133" s="235">
        <f t="shared" si="5"/>
        <v>0</v>
      </c>
      <c r="K133" s="236"/>
      <c r="L133" s="39"/>
      <c r="M133" s="237" t="s">
        <v>1</v>
      </c>
      <c r="N133" s="238" t="s">
        <v>47</v>
      </c>
      <c r="O133" s="73"/>
      <c r="P133" s="239">
        <f t="shared" si="6"/>
        <v>0</v>
      </c>
      <c r="Q133" s="239">
        <v>0</v>
      </c>
      <c r="R133" s="239">
        <f t="shared" si="7"/>
        <v>0</v>
      </c>
      <c r="S133" s="239">
        <v>0</v>
      </c>
      <c r="T133" s="240">
        <f t="shared" si="8"/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41" t="s">
        <v>486</v>
      </c>
      <c r="AT133" s="241" t="s">
        <v>165</v>
      </c>
      <c r="AU133" s="241" t="s">
        <v>91</v>
      </c>
      <c r="AY133" s="18" t="s">
        <v>163</v>
      </c>
      <c r="BE133" s="116">
        <f t="shared" si="9"/>
        <v>0</v>
      </c>
      <c r="BF133" s="116">
        <f t="shared" si="10"/>
        <v>0</v>
      </c>
      <c r="BG133" s="116">
        <f t="shared" si="11"/>
        <v>0</v>
      </c>
      <c r="BH133" s="116">
        <f t="shared" si="12"/>
        <v>0</v>
      </c>
      <c r="BI133" s="116">
        <f t="shared" si="13"/>
        <v>0</v>
      </c>
      <c r="BJ133" s="18" t="s">
        <v>36</v>
      </c>
      <c r="BK133" s="116">
        <f t="shared" si="14"/>
        <v>0</v>
      </c>
      <c r="BL133" s="18" t="s">
        <v>486</v>
      </c>
      <c r="BM133" s="241" t="s">
        <v>644</v>
      </c>
    </row>
    <row r="134" spans="1:65" s="2" customFormat="1" ht="16.5" customHeight="1">
      <c r="A134" s="36"/>
      <c r="B134" s="37"/>
      <c r="C134" s="276" t="s">
        <v>178</v>
      </c>
      <c r="D134" s="276" t="s">
        <v>264</v>
      </c>
      <c r="E134" s="277" t="s">
        <v>645</v>
      </c>
      <c r="F134" s="278" t="s">
        <v>646</v>
      </c>
      <c r="G134" s="279" t="s">
        <v>525</v>
      </c>
      <c r="H134" s="280">
        <v>4</v>
      </c>
      <c r="I134" s="281"/>
      <c r="J134" s="282">
        <f t="shared" si="5"/>
        <v>0</v>
      </c>
      <c r="K134" s="283"/>
      <c r="L134" s="284"/>
      <c r="M134" s="285" t="s">
        <v>1</v>
      </c>
      <c r="N134" s="286" t="s">
        <v>47</v>
      </c>
      <c r="O134" s="73"/>
      <c r="P134" s="239">
        <f t="shared" si="6"/>
        <v>0</v>
      </c>
      <c r="Q134" s="239">
        <v>4.1000000000000003E-3</v>
      </c>
      <c r="R134" s="239">
        <f t="shared" si="7"/>
        <v>1.6400000000000001E-2</v>
      </c>
      <c r="S134" s="239">
        <v>0</v>
      </c>
      <c r="T134" s="240">
        <f t="shared" si="8"/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41" t="s">
        <v>647</v>
      </c>
      <c r="AT134" s="241" t="s">
        <v>264</v>
      </c>
      <c r="AU134" s="241" t="s">
        <v>91</v>
      </c>
      <c r="AY134" s="18" t="s">
        <v>163</v>
      </c>
      <c r="BE134" s="116">
        <f t="shared" si="9"/>
        <v>0</v>
      </c>
      <c r="BF134" s="116">
        <f t="shared" si="10"/>
        <v>0</v>
      </c>
      <c r="BG134" s="116">
        <f t="shared" si="11"/>
        <v>0</v>
      </c>
      <c r="BH134" s="116">
        <f t="shared" si="12"/>
        <v>0</v>
      </c>
      <c r="BI134" s="116">
        <f t="shared" si="13"/>
        <v>0</v>
      </c>
      <c r="BJ134" s="18" t="s">
        <v>36</v>
      </c>
      <c r="BK134" s="116">
        <f t="shared" si="14"/>
        <v>0</v>
      </c>
      <c r="BL134" s="18" t="s">
        <v>647</v>
      </c>
      <c r="BM134" s="241" t="s">
        <v>648</v>
      </c>
    </row>
    <row r="135" spans="1:65" s="2" customFormat="1" ht="16.5" customHeight="1">
      <c r="A135" s="36"/>
      <c r="B135" s="37"/>
      <c r="C135" s="229" t="s">
        <v>169</v>
      </c>
      <c r="D135" s="229" t="s">
        <v>165</v>
      </c>
      <c r="E135" s="230" t="s">
        <v>649</v>
      </c>
      <c r="F135" s="231" t="s">
        <v>650</v>
      </c>
      <c r="G135" s="232" t="s">
        <v>525</v>
      </c>
      <c r="H135" s="233">
        <v>6</v>
      </c>
      <c r="I135" s="234"/>
      <c r="J135" s="235">
        <f t="shared" si="5"/>
        <v>0</v>
      </c>
      <c r="K135" s="236"/>
      <c r="L135" s="39"/>
      <c r="M135" s="237" t="s">
        <v>1</v>
      </c>
      <c r="N135" s="238" t="s">
        <v>47</v>
      </c>
      <c r="O135" s="73"/>
      <c r="P135" s="239">
        <f t="shared" si="6"/>
        <v>0</v>
      </c>
      <c r="Q135" s="239">
        <v>0</v>
      </c>
      <c r="R135" s="239">
        <f t="shared" si="7"/>
        <v>0</v>
      </c>
      <c r="S135" s="239">
        <v>0</v>
      </c>
      <c r="T135" s="240">
        <f t="shared" si="8"/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41" t="s">
        <v>486</v>
      </c>
      <c r="AT135" s="241" t="s">
        <v>165</v>
      </c>
      <c r="AU135" s="241" t="s">
        <v>91</v>
      </c>
      <c r="AY135" s="18" t="s">
        <v>163</v>
      </c>
      <c r="BE135" s="116">
        <f t="shared" si="9"/>
        <v>0</v>
      </c>
      <c r="BF135" s="116">
        <f t="shared" si="10"/>
        <v>0</v>
      </c>
      <c r="BG135" s="116">
        <f t="shared" si="11"/>
        <v>0</v>
      </c>
      <c r="BH135" s="116">
        <f t="shared" si="12"/>
        <v>0</v>
      </c>
      <c r="BI135" s="116">
        <f t="shared" si="13"/>
        <v>0</v>
      </c>
      <c r="BJ135" s="18" t="s">
        <v>36</v>
      </c>
      <c r="BK135" s="116">
        <f t="shared" si="14"/>
        <v>0</v>
      </c>
      <c r="BL135" s="18" t="s">
        <v>486</v>
      </c>
      <c r="BM135" s="241" t="s">
        <v>651</v>
      </c>
    </row>
    <row r="136" spans="1:65" s="2" customFormat="1" ht="16.5" customHeight="1">
      <c r="A136" s="36"/>
      <c r="B136" s="37"/>
      <c r="C136" s="276" t="s">
        <v>185</v>
      </c>
      <c r="D136" s="276" t="s">
        <v>264</v>
      </c>
      <c r="E136" s="277" t="s">
        <v>652</v>
      </c>
      <c r="F136" s="278" t="s">
        <v>653</v>
      </c>
      <c r="G136" s="279" t="s">
        <v>525</v>
      </c>
      <c r="H136" s="280">
        <v>6</v>
      </c>
      <c r="I136" s="281"/>
      <c r="J136" s="282">
        <f t="shared" si="5"/>
        <v>0</v>
      </c>
      <c r="K136" s="283"/>
      <c r="L136" s="284"/>
      <c r="M136" s="285" t="s">
        <v>1</v>
      </c>
      <c r="N136" s="286" t="s">
        <v>47</v>
      </c>
      <c r="O136" s="73"/>
      <c r="P136" s="239">
        <f t="shared" si="6"/>
        <v>0</v>
      </c>
      <c r="Q136" s="239">
        <v>2.3000000000000001E-4</v>
      </c>
      <c r="R136" s="239">
        <f t="shared" si="7"/>
        <v>1.3800000000000002E-3</v>
      </c>
      <c r="S136" s="239">
        <v>0</v>
      </c>
      <c r="T136" s="240">
        <f t="shared" si="8"/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41" t="s">
        <v>647</v>
      </c>
      <c r="AT136" s="241" t="s">
        <v>264</v>
      </c>
      <c r="AU136" s="241" t="s">
        <v>91</v>
      </c>
      <c r="AY136" s="18" t="s">
        <v>163</v>
      </c>
      <c r="BE136" s="116">
        <f t="shared" si="9"/>
        <v>0</v>
      </c>
      <c r="BF136" s="116">
        <f t="shared" si="10"/>
        <v>0</v>
      </c>
      <c r="BG136" s="116">
        <f t="shared" si="11"/>
        <v>0</v>
      </c>
      <c r="BH136" s="116">
        <f t="shared" si="12"/>
        <v>0</v>
      </c>
      <c r="BI136" s="116">
        <f t="shared" si="13"/>
        <v>0</v>
      </c>
      <c r="BJ136" s="18" t="s">
        <v>36</v>
      </c>
      <c r="BK136" s="116">
        <f t="shared" si="14"/>
        <v>0</v>
      </c>
      <c r="BL136" s="18" t="s">
        <v>647</v>
      </c>
      <c r="BM136" s="241" t="s">
        <v>654</v>
      </c>
    </row>
    <row r="137" spans="1:65" s="2" customFormat="1" ht="16.5" customHeight="1">
      <c r="A137" s="36"/>
      <c r="B137" s="37"/>
      <c r="C137" s="276" t="s">
        <v>189</v>
      </c>
      <c r="D137" s="276" t="s">
        <v>264</v>
      </c>
      <c r="E137" s="277" t="s">
        <v>655</v>
      </c>
      <c r="F137" s="278" t="s">
        <v>656</v>
      </c>
      <c r="G137" s="279" t="s">
        <v>525</v>
      </c>
      <c r="H137" s="280">
        <v>6</v>
      </c>
      <c r="I137" s="281"/>
      <c r="J137" s="282">
        <f t="shared" si="5"/>
        <v>0</v>
      </c>
      <c r="K137" s="283"/>
      <c r="L137" s="284"/>
      <c r="M137" s="285" t="s">
        <v>1</v>
      </c>
      <c r="N137" s="286" t="s">
        <v>47</v>
      </c>
      <c r="O137" s="73"/>
      <c r="P137" s="239">
        <f t="shared" si="6"/>
        <v>0</v>
      </c>
      <c r="Q137" s="239">
        <v>2.0000000000000001E-4</v>
      </c>
      <c r="R137" s="239">
        <f t="shared" si="7"/>
        <v>1.2000000000000001E-3</v>
      </c>
      <c r="S137" s="239">
        <v>0</v>
      </c>
      <c r="T137" s="240">
        <f t="shared" si="8"/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41" t="s">
        <v>647</v>
      </c>
      <c r="AT137" s="241" t="s">
        <v>264</v>
      </c>
      <c r="AU137" s="241" t="s">
        <v>91</v>
      </c>
      <c r="AY137" s="18" t="s">
        <v>163</v>
      </c>
      <c r="BE137" s="116">
        <f t="shared" si="9"/>
        <v>0</v>
      </c>
      <c r="BF137" s="116">
        <f t="shared" si="10"/>
        <v>0</v>
      </c>
      <c r="BG137" s="116">
        <f t="shared" si="11"/>
        <v>0</v>
      </c>
      <c r="BH137" s="116">
        <f t="shared" si="12"/>
        <v>0</v>
      </c>
      <c r="BI137" s="116">
        <f t="shared" si="13"/>
        <v>0</v>
      </c>
      <c r="BJ137" s="18" t="s">
        <v>36</v>
      </c>
      <c r="BK137" s="116">
        <f t="shared" si="14"/>
        <v>0</v>
      </c>
      <c r="BL137" s="18" t="s">
        <v>647</v>
      </c>
      <c r="BM137" s="241" t="s">
        <v>657</v>
      </c>
    </row>
    <row r="138" spans="1:65" s="2" customFormat="1" ht="16.5" customHeight="1">
      <c r="A138" s="36"/>
      <c r="B138" s="37"/>
      <c r="C138" s="276" t="s">
        <v>193</v>
      </c>
      <c r="D138" s="276" t="s">
        <v>264</v>
      </c>
      <c r="E138" s="277" t="s">
        <v>658</v>
      </c>
      <c r="F138" s="278" t="s">
        <v>659</v>
      </c>
      <c r="G138" s="279" t="s">
        <v>525</v>
      </c>
      <c r="H138" s="280">
        <v>4</v>
      </c>
      <c r="I138" s="281"/>
      <c r="J138" s="282">
        <f t="shared" si="5"/>
        <v>0</v>
      </c>
      <c r="K138" s="283"/>
      <c r="L138" s="284"/>
      <c r="M138" s="285" t="s">
        <v>1</v>
      </c>
      <c r="N138" s="286" t="s">
        <v>47</v>
      </c>
      <c r="O138" s="73"/>
      <c r="P138" s="239">
        <f t="shared" si="6"/>
        <v>0</v>
      </c>
      <c r="Q138" s="239">
        <v>0</v>
      </c>
      <c r="R138" s="239">
        <f t="shared" si="7"/>
        <v>0</v>
      </c>
      <c r="S138" s="239">
        <v>0</v>
      </c>
      <c r="T138" s="240">
        <f t="shared" si="8"/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41" t="s">
        <v>197</v>
      </c>
      <c r="AT138" s="241" t="s">
        <v>264</v>
      </c>
      <c r="AU138" s="241" t="s">
        <v>91</v>
      </c>
      <c r="AY138" s="18" t="s">
        <v>163</v>
      </c>
      <c r="BE138" s="116">
        <f t="shared" si="9"/>
        <v>0</v>
      </c>
      <c r="BF138" s="116">
        <f t="shared" si="10"/>
        <v>0</v>
      </c>
      <c r="BG138" s="116">
        <f t="shared" si="11"/>
        <v>0</v>
      </c>
      <c r="BH138" s="116">
        <f t="shared" si="12"/>
        <v>0</v>
      </c>
      <c r="BI138" s="116">
        <f t="shared" si="13"/>
        <v>0</v>
      </c>
      <c r="BJ138" s="18" t="s">
        <v>36</v>
      </c>
      <c r="BK138" s="116">
        <f t="shared" si="14"/>
        <v>0</v>
      </c>
      <c r="BL138" s="18" t="s">
        <v>169</v>
      </c>
      <c r="BM138" s="241" t="s">
        <v>660</v>
      </c>
    </row>
    <row r="139" spans="1:65" s="2" customFormat="1" ht="16.5" customHeight="1">
      <c r="A139" s="36"/>
      <c r="B139" s="37"/>
      <c r="C139" s="276" t="s">
        <v>197</v>
      </c>
      <c r="D139" s="276" t="s">
        <v>264</v>
      </c>
      <c r="E139" s="277" t="s">
        <v>661</v>
      </c>
      <c r="F139" s="278" t="s">
        <v>662</v>
      </c>
      <c r="G139" s="279" t="s">
        <v>525</v>
      </c>
      <c r="H139" s="280">
        <v>8</v>
      </c>
      <c r="I139" s="281"/>
      <c r="J139" s="282">
        <f t="shared" si="5"/>
        <v>0</v>
      </c>
      <c r="K139" s="283"/>
      <c r="L139" s="284"/>
      <c r="M139" s="285" t="s">
        <v>1</v>
      </c>
      <c r="N139" s="286" t="s">
        <v>47</v>
      </c>
      <c r="O139" s="73"/>
      <c r="P139" s="239">
        <f t="shared" si="6"/>
        <v>0</v>
      </c>
      <c r="Q139" s="239">
        <v>0</v>
      </c>
      <c r="R139" s="239">
        <f t="shared" si="7"/>
        <v>0</v>
      </c>
      <c r="S139" s="239">
        <v>0</v>
      </c>
      <c r="T139" s="240">
        <f t="shared" si="8"/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41" t="s">
        <v>197</v>
      </c>
      <c r="AT139" s="241" t="s">
        <v>264</v>
      </c>
      <c r="AU139" s="241" t="s">
        <v>91</v>
      </c>
      <c r="AY139" s="18" t="s">
        <v>163</v>
      </c>
      <c r="BE139" s="116">
        <f t="shared" si="9"/>
        <v>0</v>
      </c>
      <c r="BF139" s="116">
        <f t="shared" si="10"/>
        <v>0</v>
      </c>
      <c r="BG139" s="116">
        <f t="shared" si="11"/>
        <v>0</v>
      </c>
      <c r="BH139" s="116">
        <f t="shared" si="12"/>
        <v>0</v>
      </c>
      <c r="BI139" s="116">
        <f t="shared" si="13"/>
        <v>0</v>
      </c>
      <c r="BJ139" s="18" t="s">
        <v>36</v>
      </c>
      <c r="BK139" s="116">
        <f t="shared" si="14"/>
        <v>0</v>
      </c>
      <c r="BL139" s="18" t="s">
        <v>169</v>
      </c>
      <c r="BM139" s="241" t="s">
        <v>663</v>
      </c>
    </row>
    <row r="140" spans="1:65" s="2" customFormat="1" ht="21.75" customHeight="1">
      <c r="A140" s="36"/>
      <c r="B140" s="37"/>
      <c r="C140" s="229" t="s">
        <v>201</v>
      </c>
      <c r="D140" s="229" t="s">
        <v>165</v>
      </c>
      <c r="E140" s="230" t="s">
        <v>664</v>
      </c>
      <c r="F140" s="231" t="s">
        <v>665</v>
      </c>
      <c r="G140" s="232" t="s">
        <v>382</v>
      </c>
      <c r="H140" s="233">
        <v>6</v>
      </c>
      <c r="I140" s="234"/>
      <c r="J140" s="235">
        <f t="shared" si="5"/>
        <v>0</v>
      </c>
      <c r="K140" s="236"/>
      <c r="L140" s="39"/>
      <c r="M140" s="237" t="s">
        <v>1</v>
      </c>
      <c r="N140" s="238" t="s">
        <v>47</v>
      </c>
      <c r="O140" s="73"/>
      <c r="P140" s="239">
        <f t="shared" si="6"/>
        <v>0</v>
      </c>
      <c r="Q140" s="239">
        <v>0</v>
      </c>
      <c r="R140" s="239">
        <f t="shared" si="7"/>
        <v>0</v>
      </c>
      <c r="S140" s="239">
        <v>0</v>
      </c>
      <c r="T140" s="240">
        <f t="shared" si="8"/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41" t="s">
        <v>241</v>
      </c>
      <c r="AT140" s="241" t="s">
        <v>165</v>
      </c>
      <c r="AU140" s="241" t="s">
        <v>91</v>
      </c>
      <c r="AY140" s="18" t="s">
        <v>163</v>
      </c>
      <c r="BE140" s="116">
        <f t="shared" si="9"/>
        <v>0</v>
      </c>
      <c r="BF140" s="116">
        <f t="shared" si="10"/>
        <v>0</v>
      </c>
      <c r="BG140" s="116">
        <f t="shared" si="11"/>
        <v>0</v>
      </c>
      <c r="BH140" s="116">
        <f t="shared" si="12"/>
        <v>0</v>
      </c>
      <c r="BI140" s="116">
        <f t="shared" si="13"/>
        <v>0</v>
      </c>
      <c r="BJ140" s="18" t="s">
        <v>36</v>
      </c>
      <c r="BK140" s="116">
        <f t="shared" si="14"/>
        <v>0</v>
      </c>
      <c r="BL140" s="18" t="s">
        <v>241</v>
      </c>
      <c r="BM140" s="241" t="s">
        <v>666</v>
      </c>
    </row>
    <row r="141" spans="1:65" s="2" customFormat="1" ht="16.5" customHeight="1">
      <c r="A141" s="36"/>
      <c r="B141" s="37"/>
      <c r="C141" s="276" t="s">
        <v>207</v>
      </c>
      <c r="D141" s="276" t="s">
        <v>264</v>
      </c>
      <c r="E141" s="277" t="s">
        <v>667</v>
      </c>
      <c r="F141" s="278" t="s">
        <v>668</v>
      </c>
      <c r="G141" s="279" t="s">
        <v>669</v>
      </c>
      <c r="H141" s="280">
        <v>1</v>
      </c>
      <c r="I141" s="281"/>
      <c r="J141" s="282">
        <f t="shared" si="5"/>
        <v>0</v>
      </c>
      <c r="K141" s="283"/>
      <c r="L141" s="284"/>
      <c r="M141" s="285" t="s">
        <v>1</v>
      </c>
      <c r="N141" s="286" t="s">
        <v>47</v>
      </c>
      <c r="O141" s="73"/>
      <c r="P141" s="239">
        <f t="shared" si="6"/>
        <v>0</v>
      </c>
      <c r="Q141" s="239">
        <v>1E-3</v>
      </c>
      <c r="R141" s="239">
        <f t="shared" si="7"/>
        <v>1E-3</v>
      </c>
      <c r="S141" s="239">
        <v>0</v>
      </c>
      <c r="T141" s="240">
        <f t="shared" si="8"/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41" t="s">
        <v>320</v>
      </c>
      <c r="AT141" s="241" t="s">
        <v>264</v>
      </c>
      <c r="AU141" s="241" t="s">
        <v>91</v>
      </c>
      <c r="AY141" s="18" t="s">
        <v>163</v>
      </c>
      <c r="BE141" s="116">
        <f t="shared" si="9"/>
        <v>0</v>
      </c>
      <c r="BF141" s="116">
        <f t="shared" si="10"/>
        <v>0</v>
      </c>
      <c r="BG141" s="116">
        <f t="shared" si="11"/>
        <v>0</v>
      </c>
      <c r="BH141" s="116">
        <f t="shared" si="12"/>
        <v>0</v>
      </c>
      <c r="BI141" s="116">
        <f t="shared" si="13"/>
        <v>0</v>
      </c>
      <c r="BJ141" s="18" t="s">
        <v>36</v>
      </c>
      <c r="BK141" s="116">
        <f t="shared" si="14"/>
        <v>0</v>
      </c>
      <c r="BL141" s="18" t="s">
        <v>241</v>
      </c>
      <c r="BM141" s="241" t="s">
        <v>670</v>
      </c>
    </row>
    <row r="142" spans="1:65" s="2" customFormat="1" ht="21.75" customHeight="1">
      <c r="A142" s="36"/>
      <c r="B142" s="37"/>
      <c r="C142" s="229" t="s">
        <v>212</v>
      </c>
      <c r="D142" s="229" t="s">
        <v>165</v>
      </c>
      <c r="E142" s="230" t="s">
        <v>671</v>
      </c>
      <c r="F142" s="231" t="s">
        <v>672</v>
      </c>
      <c r="G142" s="232" t="s">
        <v>525</v>
      </c>
      <c r="H142" s="233">
        <v>1</v>
      </c>
      <c r="I142" s="234"/>
      <c r="J142" s="235">
        <f t="shared" si="5"/>
        <v>0</v>
      </c>
      <c r="K142" s="236"/>
      <c r="L142" s="39"/>
      <c r="M142" s="237" t="s">
        <v>1</v>
      </c>
      <c r="N142" s="238" t="s">
        <v>47</v>
      </c>
      <c r="O142" s="73"/>
      <c r="P142" s="239">
        <f t="shared" si="6"/>
        <v>0</v>
      </c>
      <c r="Q142" s="239">
        <v>0</v>
      </c>
      <c r="R142" s="239">
        <f t="shared" si="7"/>
        <v>0</v>
      </c>
      <c r="S142" s="239">
        <v>0</v>
      </c>
      <c r="T142" s="240">
        <f t="shared" si="8"/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41" t="s">
        <v>241</v>
      </c>
      <c r="AT142" s="241" t="s">
        <v>165</v>
      </c>
      <c r="AU142" s="241" t="s">
        <v>91</v>
      </c>
      <c r="AY142" s="18" t="s">
        <v>163</v>
      </c>
      <c r="BE142" s="116">
        <f t="shared" si="9"/>
        <v>0</v>
      </c>
      <c r="BF142" s="116">
        <f t="shared" si="10"/>
        <v>0</v>
      </c>
      <c r="BG142" s="116">
        <f t="shared" si="11"/>
        <v>0</v>
      </c>
      <c r="BH142" s="116">
        <f t="shared" si="12"/>
        <v>0</v>
      </c>
      <c r="BI142" s="116">
        <f t="shared" si="13"/>
        <v>0</v>
      </c>
      <c r="BJ142" s="18" t="s">
        <v>36</v>
      </c>
      <c r="BK142" s="116">
        <f t="shared" si="14"/>
        <v>0</v>
      </c>
      <c r="BL142" s="18" t="s">
        <v>241</v>
      </c>
      <c r="BM142" s="241" t="s">
        <v>673</v>
      </c>
    </row>
    <row r="143" spans="1:65" s="2" customFormat="1" ht="49.95" customHeight="1">
      <c r="A143" s="36"/>
      <c r="B143" s="37"/>
      <c r="C143" s="38"/>
      <c r="D143" s="38"/>
      <c r="E143" s="217" t="s">
        <v>632</v>
      </c>
      <c r="F143" s="217" t="s">
        <v>633</v>
      </c>
      <c r="G143" s="38"/>
      <c r="H143" s="38"/>
      <c r="I143" s="130"/>
      <c r="J143" s="193">
        <f t="shared" ref="J143:J163" si="15">BK143</f>
        <v>0</v>
      </c>
      <c r="K143" s="38"/>
      <c r="L143" s="39"/>
      <c r="M143" s="298"/>
      <c r="N143" s="299"/>
      <c r="O143" s="73"/>
      <c r="P143" s="73"/>
      <c r="Q143" s="73"/>
      <c r="R143" s="73"/>
      <c r="S143" s="73"/>
      <c r="T143" s="74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8" t="s">
        <v>81</v>
      </c>
      <c r="AU143" s="18" t="s">
        <v>82</v>
      </c>
      <c r="AY143" s="18" t="s">
        <v>634</v>
      </c>
      <c r="BK143" s="116">
        <f>SUM(BK144:BK163)</f>
        <v>0</v>
      </c>
    </row>
    <row r="144" spans="1:65" s="2" customFormat="1" ht="16.350000000000001" customHeight="1">
      <c r="A144" s="36"/>
      <c r="B144" s="37"/>
      <c r="C144" s="300" t="s">
        <v>1</v>
      </c>
      <c r="D144" s="300" t="s">
        <v>165</v>
      </c>
      <c r="E144" s="301" t="s">
        <v>1</v>
      </c>
      <c r="F144" s="302" t="s">
        <v>1</v>
      </c>
      <c r="G144" s="303" t="s">
        <v>1</v>
      </c>
      <c r="H144" s="304"/>
      <c r="I144" s="305"/>
      <c r="J144" s="306">
        <f t="shared" si="15"/>
        <v>0</v>
      </c>
      <c r="K144" s="236"/>
      <c r="L144" s="39"/>
      <c r="M144" s="307" t="s">
        <v>1</v>
      </c>
      <c r="N144" s="308" t="s">
        <v>47</v>
      </c>
      <c r="O144" s="73"/>
      <c r="P144" s="73"/>
      <c r="Q144" s="73"/>
      <c r="R144" s="73"/>
      <c r="S144" s="73"/>
      <c r="T144" s="74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8" t="s">
        <v>634</v>
      </c>
      <c r="AU144" s="18" t="s">
        <v>36</v>
      </c>
      <c r="AY144" s="18" t="s">
        <v>634</v>
      </c>
      <c r="BE144" s="116">
        <f t="shared" ref="BE144:BE163" si="16">IF(N144="základní",J144,0)</f>
        <v>0</v>
      </c>
      <c r="BF144" s="116">
        <f t="shared" ref="BF144:BF163" si="17">IF(N144="snížená",J144,0)</f>
        <v>0</v>
      </c>
      <c r="BG144" s="116">
        <f t="shared" ref="BG144:BG163" si="18">IF(N144="zákl. přenesená",J144,0)</f>
        <v>0</v>
      </c>
      <c r="BH144" s="116">
        <f t="shared" ref="BH144:BH163" si="19">IF(N144="sníž. přenesená",J144,0)</f>
        <v>0</v>
      </c>
      <c r="BI144" s="116">
        <f t="shared" ref="BI144:BI163" si="20">IF(N144="nulová",J144,0)</f>
        <v>0</v>
      </c>
      <c r="BJ144" s="18" t="s">
        <v>36</v>
      </c>
      <c r="BK144" s="116">
        <f t="shared" ref="BK144:BK163" si="21">I144*H144</f>
        <v>0</v>
      </c>
    </row>
    <row r="145" spans="1:63" s="2" customFormat="1" ht="16.350000000000001" customHeight="1">
      <c r="A145" s="36"/>
      <c r="B145" s="37"/>
      <c r="C145" s="300" t="s">
        <v>1</v>
      </c>
      <c r="D145" s="300" t="s">
        <v>165</v>
      </c>
      <c r="E145" s="301" t="s">
        <v>1</v>
      </c>
      <c r="F145" s="302" t="s">
        <v>1</v>
      </c>
      <c r="G145" s="303" t="s">
        <v>1</v>
      </c>
      <c r="H145" s="304"/>
      <c r="I145" s="305"/>
      <c r="J145" s="306">
        <f t="shared" si="15"/>
        <v>0</v>
      </c>
      <c r="K145" s="236"/>
      <c r="L145" s="39"/>
      <c r="M145" s="307" t="s">
        <v>1</v>
      </c>
      <c r="N145" s="308" t="s">
        <v>47</v>
      </c>
      <c r="O145" s="73"/>
      <c r="P145" s="73"/>
      <c r="Q145" s="73"/>
      <c r="R145" s="73"/>
      <c r="S145" s="73"/>
      <c r="T145" s="74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8" t="s">
        <v>634</v>
      </c>
      <c r="AU145" s="18" t="s">
        <v>36</v>
      </c>
      <c r="AY145" s="18" t="s">
        <v>634</v>
      </c>
      <c r="BE145" s="116">
        <f t="shared" si="16"/>
        <v>0</v>
      </c>
      <c r="BF145" s="116">
        <f t="shared" si="17"/>
        <v>0</v>
      </c>
      <c r="BG145" s="116">
        <f t="shared" si="18"/>
        <v>0</v>
      </c>
      <c r="BH145" s="116">
        <f t="shared" si="19"/>
        <v>0</v>
      </c>
      <c r="BI145" s="116">
        <f t="shared" si="20"/>
        <v>0</v>
      </c>
      <c r="BJ145" s="18" t="s">
        <v>36</v>
      </c>
      <c r="BK145" s="116">
        <f t="shared" si="21"/>
        <v>0</v>
      </c>
    </row>
    <row r="146" spans="1:63" s="2" customFormat="1" ht="16.350000000000001" customHeight="1">
      <c r="A146" s="36"/>
      <c r="B146" s="37"/>
      <c r="C146" s="300" t="s">
        <v>1</v>
      </c>
      <c r="D146" s="300" t="s">
        <v>165</v>
      </c>
      <c r="E146" s="301" t="s">
        <v>1</v>
      </c>
      <c r="F146" s="302" t="s">
        <v>1</v>
      </c>
      <c r="G146" s="303" t="s">
        <v>1</v>
      </c>
      <c r="H146" s="304"/>
      <c r="I146" s="305"/>
      <c r="J146" s="306">
        <f t="shared" si="15"/>
        <v>0</v>
      </c>
      <c r="K146" s="236"/>
      <c r="L146" s="39"/>
      <c r="M146" s="307" t="s">
        <v>1</v>
      </c>
      <c r="N146" s="308" t="s">
        <v>47</v>
      </c>
      <c r="O146" s="73"/>
      <c r="P146" s="73"/>
      <c r="Q146" s="73"/>
      <c r="R146" s="73"/>
      <c r="S146" s="73"/>
      <c r="T146" s="74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8" t="s">
        <v>634</v>
      </c>
      <c r="AU146" s="18" t="s">
        <v>36</v>
      </c>
      <c r="AY146" s="18" t="s">
        <v>634</v>
      </c>
      <c r="BE146" s="116">
        <f t="shared" si="16"/>
        <v>0</v>
      </c>
      <c r="BF146" s="116">
        <f t="shared" si="17"/>
        <v>0</v>
      </c>
      <c r="BG146" s="116">
        <f t="shared" si="18"/>
        <v>0</v>
      </c>
      <c r="BH146" s="116">
        <f t="shared" si="19"/>
        <v>0</v>
      </c>
      <c r="BI146" s="116">
        <f t="shared" si="20"/>
        <v>0</v>
      </c>
      <c r="BJ146" s="18" t="s">
        <v>36</v>
      </c>
      <c r="BK146" s="116">
        <f t="shared" si="21"/>
        <v>0</v>
      </c>
    </row>
    <row r="147" spans="1:63" s="2" customFormat="1" ht="16.350000000000001" customHeight="1">
      <c r="A147" s="36"/>
      <c r="B147" s="37"/>
      <c r="C147" s="300" t="s">
        <v>1</v>
      </c>
      <c r="D147" s="300" t="s">
        <v>165</v>
      </c>
      <c r="E147" s="301" t="s">
        <v>1</v>
      </c>
      <c r="F147" s="302" t="s">
        <v>1</v>
      </c>
      <c r="G147" s="303" t="s">
        <v>1</v>
      </c>
      <c r="H147" s="304"/>
      <c r="I147" s="305"/>
      <c r="J147" s="306">
        <f t="shared" si="15"/>
        <v>0</v>
      </c>
      <c r="K147" s="236"/>
      <c r="L147" s="39"/>
      <c r="M147" s="307" t="s">
        <v>1</v>
      </c>
      <c r="N147" s="308" t="s">
        <v>47</v>
      </c>
      <c r="O147" s="73"/>
      <c r="P147" s="73"/>
      <c r="Q147" s="73"/>
      <c r="R147" s="73"/>
      <c r="S147" s="73"/>
      <c r="T147" s="74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8" t="s">
        <v>634</v>
      </c>
      <c r="AU147" s="18" t="s">
        <v>36</v>
      </c>
      <c r="AY147" s="18" t="s">
        <v>634</v>
      </c>
      <c r="BE147" s="116">
        <f t="shared" si="16"/>
        <v>0</v>
      </c>
      <c r="BF147" s="116">
        <f t="shared" si="17"/>
        <v>0</v>
      </c>
      <c r="BG147" s="116">
        <f t="shared" si="18"/>
        <v>0</v>
      </c>
      <c r="BH147" s="116">
        <f t="shared" si="19"/>
        <v>0</v>
      </c>
      <c r="BI147" s="116">
        <f t="shared" si="20"/>
        <v>0</v>
      </c>
      <c r="BJ147" s="18" t="s">
        <v>36</v>
      </c>
      <c r="BK147" s="116">
        <f t="shared" si="21"/>
        <v>0</v>
      </c>
    </row>
    <row r="148" spans="1:63" s="2" customFormat="1" ht="16.350000000000001" customHeight="1">
      <c r="A148" s="36"/>
      <c r="B148" s="37"/>
      <c r="C148" s="300" t="s">
        <v>1</v>
      </c>
      <c r="D148" s="300" t="s">
        <v>165</v>
      </c>
      <c r="E148" s="301" t="s">
        <v>1</v>
      </c>
      <c r="F148" s="302" t="s">
        <v>1</v>
      </c>
      <c r="G148" s="303" t="s">
        <v>1</v>
      </c>
      <c r="H148" s="304"/>
      <c r="I148" s="305"/>
      <c r="J148" s="306">
        <f t="shared" si="15"/>
        <v>0</v>
      </c>
      <c r="K148" s="236"/>
      <c r="L148" s="39"/>
      <c r="M148" s="307" t="s">
        <v>1</v>
      </c>
      <c r="N148" s="308" t="s">
        <v>47</v>
      </c>
      <c r="O148" s="73"/>
      <c r="P148" s="73"/>
      <c r="Q148" s="73"/>
      <c r="R148" s="73"/>
      <c r="S148" s="73"/>
      <c r="T148" s="74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8" t="s">
        <v>634</v>
      </c>
      <c r="AU148" s="18" t="s">
        <v>36</v>
      </c>
      <c r="AY148" s="18" t="s">
        <v>634</v>
      </c>
      <c r="BE148" s="116">
        <f t="shared" si="16"/>
        <v>0</v>
      </c>
      <c r="BF148" s="116">
        <f t="shared" si="17"/>
        <v>0</v>
      </c>
      <c r="BG148" s="116">
        <f t="shared" si="18"/>
        <v>0</v>
      </c>
      <c r="BH148" s="116">
        <f t="shared" si="19"/>
        <v>0</v>
      </c>
      <c r="BI148" s="116">
        <f t="shared" si="20"/>
        <v>0</v>
      </c>
      <c r="BJ148" s="18" t="s">
        <v>36</v>
      </c>
      <c r="BK148" s="116">
        <f t="shared" si="21"/>
        <v>0</v>
      </c>
    </row>
    <row r="149" spans="1:63" s="2" customFormat="1" ht="16.350000000000001" customHeight="1">
      <c r="A149" s="36"/>
      <c r="B149" s="37"/>
      <c r="C149" s="300" t="s">
        <v>1</v>
      </c>
      <c r="D149" s="300" t="s">
        <v>165</v>
      </c>
      <c r="E149" s="301" t="s">
        <v>1</v>
      </c>
      <c r="F149" s="302" t="s">
        <v>1</v>
      </c>
      <c r="G149" s="303" t="s">
        <v>1</v>
      </c>
      <c r="H149" s="304"/>
      <c r="I149" s="305"/>
      <c r="J149" s="306">
        <f t="shared" si="15"/>
        <v>0</v>
      </c>
      <c r="K149" s="236"/>
      <c r="L149" s="39"/>
      <c r="M149" s="307" t="s">
        <v>1</v>
      </c>
      <c r="N149" s="308" t="s">
        <v>47</v>
      </c>
      <c r="O149" s="73"/>
      <c r="P149" s="73"/>
      <c r="Q149" s="73"/>
      <c r="R149" s="73"/>
      <c r="S149" s="73"/>
      <c r="T149" s="74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8" t="s">
        <v>634</v>
      </c>
      <c r="AU149" s="18" t="s">
        <v>36</v>
      </c>
      <c r="AY149" s="18" t="s">
        <v>634</v>
      </c>
      <c r="BE149" s="116">
        <f t="shared" si="16"/>
        <v>0</v>
      </c>
      <c r="BF149" s="116">
        <f t="shared" si="17"/>
        <v>0</v>
      </c>
      <c r="BG149" s="116">
        <f t="shared" si="18"/>
        <v>0</v>
      </c>
      <c r="BH149" s="116">
        <f t="shared" si="19"/>
        <v>0</v>
      </c>
      <c r="BI149" s="116">
        <f t="shared" si="20"/>
        <v>0</v>
      </c>
      <c r="BJ149" s="18" t="s">
        <v>36</v>
      </c>
      <c r="BK149" s="116">
        <f t="shared" si="21"/>
        <v>0</v>
      </c>
    </row>
    <row r="150" spans="1:63" s="2" customFormat="1" ht="16.350000000000001" customHeight="1">
      <c r="A150" s="36"/>
      <c r="B150" s="37"/>
      <c r="C150" s="300" t="s">
        <v>1</v>
      </c>
      <c r="D150" s="300" t="s">
        <v>165</v>
      </c>
      <c r="E150" s="301" t="s">
        <v>1</v>
      </c>
      <c r="F150" s="302" t="s">
        <v>1</v>
      </c>
      <c r="G150" s="303" t="s">
        <v>1</v>
      </c>
      <c r="H150" s="304"/>
      <c r="I150" s="305"/>
      <c r="J150" s="306">
        <f t="shared" si="15"/>
        <v>0</v>
      </c>
      <c r="K150" s="236"/>
      <c r="L150" s="39"/>
      <c r="M150" s="307" t="s">
        <v>1</v>
      </c>
      <c r="N150" s="308" t="s">
        <v>47</v>
      </c>
      <c r="O150" s="73"/>
      <c r="P150" s="73"/>
      <c r="Q150" s="73"/>
      <c r="R150" s="73"/>
      <c r="S150" s="73"/>
      <c r="T150" s="74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8" t="s">
        <v>634</v>
      </c>
      <c r="AU150" s="18" t="s">
        <v>36</v>
      </c>
      <c r="AY150" s="18" t="s">
        <v>634</v>
      </c>
      <c r="BE150" s="116">
        <f t="shared" si="16"/>
        <v>0</v>
      </c>
      <c r="BF150" s="116">
        <f t="shared" si="17"/>
        <v>0</v>
      </c>
      <c r="BG150" s="116">
        <f t="shared" si="18"/>
        <v>0</v>
      </c>
      <c r="BH150" s="116">
        <f t="shared" si="19"/>
        <v>0</v>
      </c>
      <c r="BI150" s="116">
        <f t="shared" si="20"/>
        <v>0</v>
      </c>
      <c r="BJ150" s="18" t="s">
        <v>36</v>
      </c>
      <c r="BK150" s="116">
        <f t="shared" si="21"/>
        <v>0</v>
      </c>
    </row>
    <row r="151" spans="1:63" s="2" customFormat="1" ht="16.350000000000001" customHeight="1">
      <c r="A151" s="36"/>
      <c r="B151" s="37"/>
      <c r="C151" s="300" t="s">
        <v>1</v>
      </c>
      <c r="D151" s="300" t="s">
        <v>165</v>
      </c>
      <c r="E151" s="301" t="s">
        <v>1</v>
      </c>
      <c r="F151" s="302" t="s">
        <v>1</v>
      </c>
      <c r="G151" s="303" t="s">
        <v>1</v>
      </c>
      <c r="H151" s="304"/>
      <c r="I151" s="305"/>
      <c r="J151" s="306">
        <f t="shared" si="15"/>
        <v>0</v>
      </c>
      <c r="K151" s="236"/>
      <c r="L151" s="39"/>
      <c r="M151" s="307" t="s">
        <v>1</v>
      </c>
      <c r="N151" s="308" t="s">
        <v>47</v>
      </c>
      <c r="O151" s="73"/>
      <c r="P151" s="73"/>
      <c r="Q151" s="73"/>
      <c r="R151" s="73"/>
      <c r="S151" s="73"/>
      <c r="T151" s="74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8" t="s">
        <v>634</v>
      </c>
      <c r="AU151" s="18" t="s">
        <v>36</v>
      </c>
      <c r="AY151" s="18" t="s">
        <v>634</v>
      </c>
      <c r="BE151" s="116">
        <f t="shared" si="16"/>
        <v>0</v>
      </c>
      <c r="BF151" s="116">
        <f t="shared" si="17"/>
        <v>0</v>
      </c>
      <c r="BG151" s="116">
        <f t="shared" si="18"/>
        <v>0</v>
      </c>
      <c r="BH151" s="116">
        <f t="shared" si="19"/>
        <v>0</v>
      </c>
      <c r="BI151" s="116">
        <f t="shared" si="20"/>
        <v>0</v>
      </c>
      <c r="BJ151" s="18" t="s">
        <v>36</v>
      </c>
      <c r="BK151" s="116">
        <f t="shared" si="21"/>
        <v>0</v>
      </c>
    </row>
    <row r="152" spans="1:63" s="2" customFormat="1" ht="16.350000000000001" customHeight="1">
      <c r="A152" s="36"/>
      <c r="B152" s="37"/>
      <c r="C152" s="300" t="s">
        <v>1</v>
      </c>
      <c r="D152" s="300" t="s">
        <v>165</v>
      </c>
      <c r="E152" s="301" t="s">
        <v>1</v>
      </c>
      <c r="F152" s="302" t="s">
        <v>1</v>
      </c>
      <c r="G152" s="303" t="s">
        <v>1</v>
      </c>
      <c r="H152" s="304"/>
      <c r="I152" s="305"/>
      <c r="J152" s="306">
        <f t="shared" si="15"/>
        <v>0</v>
      </c>
      <c r="K152" s="236"/>
      <c r="L152" s="39"/>
      <c r="M152" s="307" t="s">
        <v>1</v>
      </c>
      <c r="N152" s="308" t="s">
        <v>47</v>
      </c>
      <c r="O152" s="73"/>
      <c r="P152" s="73"/>
      <c r="Q152" s="73"/>
      <c r="R152" s="73"/>
      <c r="S152" s="73"/>
      <c r="T152" s="74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8" t="s">
        <v>634</v>
      </c>
      <c r="AU152" s="18" t="s">
        <v>36</v>
      </c>
      <c r="AY152" s="18" t="s">
        <v>634</v>
      </c>
      <c r="BE152" s="116">
        <f t="shared" si="16"/>
        <v>0</v>
      </c>
      <c r="BF152" s="116">
        <f t="shared" si="17"/>
        <v>0</v>
      </c>
      <c r="BG152" s="116">
        <f t="shared" si="18"/>
        <v>0</v>
      </c>
      <c r="BH152" s="116">
        <f t="shared" si="19"/>
        <v>0</v>
      </c>
      <c r="BI152" s="116">
        <f t="shared" si="20"/>
        <v>0</v>
      </c>
      <c r="BJ152" s="18" t="s">
        <v>36</v>
      </c>
      <c r="BK152" s="116">
        <f t="shared" si="21"/>
        <v>0</v>
      </c>
    </row>
    <row r="153" spans="1:63" s="2" customFormat="1" ht="16.350000000000001" customHeight="1">
      <c r="A153" s="36"/>
      <c r="B153" s="37"/>
      <c r="C153" s="300" t="s">
        <v>1</v>
      </c>
      <c r="D153" s="300" t="s">
        <v>165</v>
      </c>
      <c r="E153" s="301" t="s">
        <v>1</v>
      </c>
      <c r="F153" s="302" t="s">
        <v>1</v>
      </c>
      <c r="G153" s="303" t="s">
        <v>1</v>
      </c>
      <c r="H153" s="304"/>
      <c r="I153" s="305"/>
      <c r="J153" s="306">
        <f t="shared" si="15"/>
        <v>0</v>
      </c>
      <c r="K153" s="236"/>
      <c r="L153" s="39"/>
      <c r="M153" s="307" t="s">
        <v>1</v>
      </c>
      <c r="N153" s="308" t="s">
        <v>47</v>
      </c>
      <c r="O153" s="73"/>
      <c r="P153" s="73"/>
      <c r="Q153" s="73"/>
      <c r="R153" s="73"/>
      <c r="S153" s="73"/>
      <c r="T153" s="74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8" t="s">
        <v>634</v>
      </c>
      <c r="AU153" s="18" t="s">
        <v>36</v>
      </c>
      <c r="AY153" s="18" t="s">
        <v>634</v>
      </c>
      <c r="BE153" s="116">
        <f t="shared" si="16"/>
        <v>0</v>
      </c>
      <c r="BF153" s="116">
        <f t="shared" si="17"/>
        <v>0</v>
      </c>
      <c r="BG153" s="116">
        <f t="shared" si="18"/>
        <v>0</v>
      </c>
      <c r="BH153" s="116">
        <f t="shared" si="19"/>
        <v>0</v>
      </c>
      <c r="BI153" s="116">
        <f t="shared" si="20"/>
        <v>0</v>
      </c>
      <c r="BJ153" s="18" t="s">
        <v>36</v>
      </c>
      <c r="BK153" s="116">
        <f t="shared" si="21"/>
        <v>0</v>
      </c>
    </row>
    <row r="154" spans="1:63" s="2" customFormat="1" ht="16.350000000000001" customHeight="1">
      <c r="A154" s="36"/>
      <c r="B154" s="37"/>
      <c r="C154" s="300" t="s">
        <v>1</v>
      </c>
      <c r="D154" s="300" t="s">
        <v>165</v>
      </c>
      <c r="E154" s="301" t="s">
        <v>1</v>
      </c>
      <c r="F154" s="302" t="s">
        <v>1</v>
      </c>
      <c r="G154" s="303" t="s">
        <v>1</v>
      </c>
      <c r="H154" s="304"/>
      <c r="I154" s="305"/>
      <c r="J154" s="306">
        <f t="shared" si="15"/>
        <v>0</v>
      </c>
      <c r="K154" s="236"/>
      <c r="L154" s="39"/>
      <c r="M154" s="307" t="s">
        <v>1</v>
      </c>
      <c r="N154" s="308" t="s">
        <v>47</v>
      </c>
      <c r="O154" s="73"/>
      <c r="P154" s="73"/>
      <c r="Q154" s="73"/>
      <c r="R154" s="73"/>
      <c r="S154" s="73"/>
      <c r="T154" s="74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8" t="s">
        <v>634</v>
      </c>
      <c r="AU154" s="18" t="s">
        <v>36</v>
      </c>
      <c r="AY154" s="18" t="s">
        <v>634</v>
      </c>
      <c r="BE154" s="116">
        <f t="shared" si="16"/>
        <v>0</v>
      </c>
      <c r="BF154" s="116">
        <f t="shared" si="17"/>
        <v>0</v>
      </c>
      <c r="BG154" s="116">
        <f t="shared" si="18"/>
        <v>0</v>
      </c>
      <c r="BH154" s="116">
        <f t="shared" si="19"/>
        <v>0</v>
      </c>
      <c r="BI154" s="116">
        <f t="shared" si="20"/>
        <v>0</v>
      </c>
      <c r="BJ154" s="18" t="s">
        <v>36</v>
      </c>
      <c r="BK154" s="116">
        <f t="shared" si="21"/>
        <v>0</v>
      </c>
    </row>
    <row r="155" spans="1:63" s="2" customFormat="1" ht="16.350000000000001" customHeight="1">
      <c r="A155" s="36"/>
      <c r="B155" s="37"/>
      <c r="C155" s="300" t="s">
        <v>1</v>
      </c>
      <c r="D155" s="300" t="s">
        <v>165</v>
      </c>
      <c r="E155" s="301" t="s">
        <v>1</v>
      </c>
      <c r="F155" s="302" t="s">
        <v>1</v>
      </c>
      <c r="G155" s="303" t="s">
        <v>1</v>
      </c>
      <c r="H155" s="304"/>
      <c r="I155" s="305"/>
      <c r="J155" s="306">
        <f t="shared" si="15"/>
        <v>0</v>
      </c>
      <c r="K155" s="236"/>
      <c r="L155" s="39"/>
      <c r="M155" s="307" t="s">
        <v>1</v>
      </c>
      <c r="N155" s="308" t="s">
        <v>47</v>
      </c>
      <c r="O155" s="73"/>
      <c r="P155" s="73"/>
      <c r="Q155" s="73"/>
      <c r="R155" s="73"/>
      <c r="S155" s="73"/>
      <c r="T155" s="74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8" t="s">
        <v>634</v>
      </c>
      <c r="AU155" s="18" t="s">
        <v>36</v>
      </c>
      <c r="AY155" s="18" t="s">
        <v>634</v>
      </c>
      <c r="BE155" s="116">
        <f t="shared" si="16"/>
        <v>0</v>
      </c>
      <c r="BF155" s="116">
        <f t="shared" si="17"/>
        <v>0</v>
      </c>
      <c r="BG155" s="116">
        <f t="shared" si="18"/>
        <v>0</v>
      </c>
      <c r="BH155" s="116">
        <f t="shared" si="19"/>
        <v>0</v>
      </c>
      <c r="BI155" s="116">
        <f t="shared" si="20"/>
        <v>0</v>
      </c>
      <c r="BJ155" s="18" t="s">
        <v>36</v>
      </c>
      <c r="BK155" s="116">
        <f t="shared" si="21"/>
        <v>0</v>
      </c>
    </row>
    <row r="156" spans="1:63" s="2" customFormat="1" ht="16.350000000000001" customHeight="1">
      <c r="A156" s="36"/>
      <c r="B156" s="37"/>
      <c r="C156" s="300" t="s">
        <v>1</v>
      </c>
      <c r="D156" s="300" t="s">
        <v>165</v>
      </c>
      <c r="E156" s="301" t="s">
        <v>1</v>
      </c>
      <c r="F156" s="302" t="s">
        <v>1</v>
      </c>
      <c r="G156" s="303" t="s">
        <v>1</v>
      </c>
      <c r="H156" s="304"/>
      <c r="I156" s="305"/>
      <c r="J156" s="306">
        <f t="shared" si="15"/>
        <v>0</v>
      </c>
      <c r="K156" s="236"/>
      <c r="L156" s="39"/>
      <c r="M156" s="307" t="s">
        <v>1</v>
      </c>
      <c r="N156" s="308" t="s">
        <v>47</v>
      </c>
      <c r="O156" s="73"/>
      <c r="P156" s="73"/>
      <c r="Q156" s="73"/>
      <c r="R156" s="73"/>
      <c r="S156" s="73"/>
      <c r="T156" s="74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8" t="s">
        <v>634</v>
      </c>
      <c r="AU156" s="18" t="s">
        <v>36</v>
      </c>
      <c r="AY156" s="18" t="s">
        <v>634</v>
      </c>
      <c r="BE156" s="116">
        <f t="shared" si="16"/>
        <v>0</v>
      </c>
      <c r="BF156" s="116">
        <f t="shared" si="17"/>
        <v>0</v>
      </c>
      <c r="BG156" s="116">
        <f t="shared" si="18"/>
        <v>0</v>
      </c>
      <c r="BH156" s="116">
        <f t="shared" si="19"/>
        <v>0</v>
      </c>
      <c r="BI156" s="116">
        <f t="shared" si="20"/>
        <v>0</v>
      </c>
      <c r="BJ156" s="18" t="s">
        <v>36</v>
      </c>
      <c r="BK156" s="116">
        <f t="shared" si="21"/>
        <v>0</v>
      </c>
    </row>
    <row r="157" spans="1:63" s="2" customFormat="1" ht="16.350000000000001" customHeight="1">
      <c r="A157" s="36"/>
      <c r="B157" s="37"/>
      <c r="C157" s="300" t="s">
        <v>1</v>
      </c>
      <c r="D157" s="300" t="s">
        <v>165</v>
      </c>
      <c r="E157" s="301" t="s">
        <v>1</v>
      </c>
      <c r="F157" s="302" t="s">
        <v>1</v>
      </c>
      <c r="G157" s="303" t="s">
        <v>1</v>
      </c>
      <c r="H157" s="304"/>
      <c r="I157" s="305"/>
      <c r="J157" s="306">
        <f t="shared" si="15"/>
        <v>0</v>
      </c>
      <c r="K157" s="236"/>
      <c r="L157" s="39"/>
      <c r="M157" s="307" t="s">
        <v>1</v>
      </c>
      <c r="N157" s="308" t="s">
        <v>47</v>
      </c>
      <c r="O157" s="73"/>
      <c r="P157" s="73"/>
      <c r="Q157" s="73"/>
      <c r="R157" s="73"/>
      <c r="S157" s="73"/>
      <c r="T157" s="74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8" t="s">
        <v>634</v>
      </c>
      <c r="AU157" s="18" t="s">
        <v>36</v>
      </c>
      <c r="AY157" s="18" t="s">
        <v>634</v>
      </c>
      <c r="BE157" s="116">
        <f t="shared" si="16"/>
        <v>0</v>
      </c>
      <c r="BF157" s="116">
        <f t="shared" si="17"/>
        <v>0</v>
      </c>
      <c r="BG157" s="116">
        <f t="shared" si="18"/>
        <v>0</v>
      </c>
      <c r="BH157" s="116">
        <f t="shared" si="19"/>
        <v>0</v>
      </c>
      <c r="BI157" s="116">
        <f t="shared" si="20"/>
        <v>0</v>
      </c>
      <c r="BJ157" s="18" t="s">
        <v>36</v>
      </c>
      <c r="BK157" s="116">
        <f t="shared" si="21"/>
        <v>0</v>
      </c>
    </row>
    <row r="158" spans="1:63" s="2" customFormat="1" ht="16.350000000000001" customHeight="1">
      <c r="A158" s="36"/>
      <c r="B158" s="37"/>
      <c r="C158" s="300" t="s">
        <v>1</v>
      </c>
      <c r="D158" s="300" t="s">
        <v>165</v>
      </c>
      <c r="E158" s="301" t="s">
        <v>1</v>
      </c>
      <c r="F158" s="302" t="s">
        <v>1</v>
      </c>
      <c r="G158" s="303" t="s">
        <v>1</v>
      </c>
      <c r="H158" s="304"/>
      <c r="I158" s="305"/>
      <c r="J158" s="306">
        <f t="shared" si="15"/>
        <v>0</v>
      </c>
      <c r="K158" s="236"/>
      <c r="L158" s="39"/>
      <c r="M158" s="307" t="s">
        <v>1</v>
      </c>
      <c r="N158" s="308" t="s">
        <v>47</v>
      </c>
      <c r="O158" s="73"/>
      <c r="P158" s="73"/>
      <c r="Q158" s="73"/>
      <c r="R158" s="73"/>
      <c r="S158" s="73"/>
      <c r="T158" s="74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8" t="s">
        <v>634</v>
      </c>
      <c r="AU158" s="18" t="s">
        <v>36</v>
      </c>
      <c r="AY158" s="18" t="s">
        <v>634</v>
      </c>
      <c r="BE158" s="116">
        <f t="shared" si="16"/>
        <v>0</v>
      </c>
      <c r="BF158" s="116">
        <f t="shared" si="17"/>
        <v>0</v>
      </c>
      <c r="BG158" s="116">
        <f t="shared" si="18"/>
        <v>0</v>
      </c>
      <c r="BH158" s="116">
        <f t="shared" si="19"/>
        <v>0</v>
      </c>
      <c r="BI158" s="116">
        <f t="shared" si="20"/>
        <v>0</v>
      </c>
      <c r="BJ158" s="18" t="s">
        <v>36</v>
      </c>
      <c r="BK158" s="116">
        <f t="shared" si="21"/>
        <v>0</v>
      </c>
    </row>
    <row r="159" spans="1:63" s="2" customFormat="1" ht="16.350000000000001" customHeight="1">
      <c r="A159" s="36"/>
      <c r="B159" s="37"/>
      <c r="C159" s="300" t="s">
        <v>1</v>
      </c>
      <c r="D159" s="300" t="s">
        <v>165</v>
      </c>
      <c r="E159" s="301" t="s">
        <v>1</v>
      </c>
      <c r="F159" s="302" t="s">
        <v>1</v>
      </c>
      <c r="G159" s="303" t="s">
        <v>1</v>
      </c>
      <c r="H159" s="304"/>
      <c r="I159" s="305"/>
      <c r="J159" s="306">
        <f t="shared" si="15"/>
        <v>0</v>
      </c>
      <c r="K159" s="236"/>
      <c r="L159" s="39"/>
      <c r="M159" s="307" t="s">
        <v>1</v>
      </c>
      <c r="N159" s="308" t="s">
        <v>47</v>
      </c>
      <c r="O159" s="73"/>
      <c r="P159" s="73"/>
      <c r="Q159" s="73"/>
      <c r="R159" s="73"/>
      <c r="S159" s="73"/>
      <c r="T159" s="74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8" t="s">
        <v>634</v>
      </c>
      <c r="AU159" s="18" t="s">
        <v>36</v>
      </c>
      <c r="AY159" s="18" t="s">
        <v>634</v>
      </c>
      <c r="BE159" s="116">
        <f t="shared" si="16"/>
        <v>0</v>
      </c>
      <c r="BF159" s="116">
        <f t="shared" si="17"/>
        <v>0</v>
      </c>
      <c r="BG159" s="116">
        <f t="shared" si="18"/>
        <v>0</v>
      </c>
      <c r="BH159" s="116">
        <f t="shared" si="19"/>
        <v>0</v>
      </c>
      <c r="BI159" s="116">
        <f t="shared" si="20"/>
        <v>0</v>
      </c>
      <c r="BJ159" s="18" t="s">
        <v>36</v>
      </c>
      <c r="BK159" s="116">
        <f t="shared" si="21"/>
        <v>0</v>
      </c>
    </row>
    <row r="160" spans="1:63" s="2" customFormat="1" ht="16.350000000000001" customHeight="1">
      <c r="A160" s="36"/>
      <c r="B160" s="37"/>
      <c r="C160" s="300" t="s">
        <v>1</v>
      </c>
      <c r="D160" s="300" t="s">
        <v>165</v>
      </c>
      <c r="E160" s="301" t="s">
        <v>1</v>
      </c>
      <c r="F160" s="302" t="s">
        <v>1</v>
      </c>
      <c r="G160" s="303" t="s">
        <v>1</v>
      </c>
      <c r="H160" s="304"/>
      <c r="I160" s="305"/>
      <c r="J160" s="306">
        <f t="shared" si="15"/>
        <v>0</v>
      </c>
      <c r="K160" s="236"/>
      <c r="L160" s="39"/>
      <c r="M160" s="307" t="s">
        <v>1</v>
      </c>
      <c r="N160" s="308" t="s">
        <v>47</v>
      </c>
      <c r="O160" s="73"/>
      <c r="P160" s="73"/>
      <c r="Q160" s="73"/>
      <c r="R160" s="73"/>
      <c r="S160" s="73"/>
      <c r="T160" s="74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8" t="s">
        <v>634</v>
      </c>
      <c r="AU160" s="18" t="s">
        <v>36</v>
      </c>
      <c r="AY160" s="18" t="s">
        <v>634</v>
      </c>
      <c r="BE160" s="116">
        <f t="shared" si="16"/>
        <v>0</v>
      </c>
      <c r="BF160" s="116">
        <f t="shared" si="17"/>
        <v>0</v>
      </c>
      <c r="BG160" s="116">
        <f t="shared" si="18"/>
        <v>0</v>
      </c>
      <c r="BH160" s="116">
        <f t="shared" si="19"/>
        <v>0</v>
      </c>
      <c r="BI160" s="116">
        <f t="shared" si="20"/>
        <v>0</v>
      </c>
      <c r="BJ160" s="18" t="s">
        <v>36</v>
      </c>
      <c r="BK160" s="116">
        <f t="shared" si="21"/>
        <v>0</v>
      </c>
    </row>
    <row r="161" spans="1:63" s="2" customFormat="1" ht="16.350000000000001" customHeight="1">
      <c r="A161" s="36"/>
      <c r="B161" s="37"/>
      <c r="C161" s="300" t="s">
        <v>1</v>
      </c>
      <c r="D161" s="300" t="s">
        <v>165</v>
      </c>
      <c r="E161" s="301" t="s">
        <v>1</v>
      </c>
      <c r="F161" s="302" t="s">
        <v>1</v>
      </c>
      <c r="G161" s="303" t="s">
        <v>1</v>
      </c>
      <c r="H161" s="304"/>
      <c r="I161" s="305"/>
      <c r="J161" s="306">
        <f t="shared" si="15"/>
        <v>0</v>
      </c>
      <c r="K161" s="236"/>
      <c r="L161" s="39"/>
      <c r="M161" s="307" t="s">
        <v>1</v>
      </c>
      <c r="N161" s="308" t="s">
        <v>47</v>
      </c>
      <c r="O161" s="73"/>
      <c r="P161" s="73"/>
      <c r="Q161" s="73"/>
      <c r="R161" s="73"/>
      <c r="S161" s="73"/>
      <c r="T161" s="74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8" t="s">
        <v>634</v>
      </c>
      <c r="AU161" s="18" t="s">
        <v>36</v>
      </c>
      <c r="AY161" s="18" t="s">
        <v>634</v>
      </c>
      <c r="BE161" s="116">
        <f t="shared" si="16"/>
        <v>0</v>
      </c>
      <c r="BF161" s="116">
        <f t="shared" si="17"/>
        <v>0</v>
      </c>
      <c r="BG161" s="116">
        <f t="shared" si="18"/>
        <v>0</v>
      </c>
      <c r="BH161" s="116">
        <f t="shared" si="19"/>
        <v>0</v>
      </c>
      <c r="BI161" s="116">
        <f t="shared" si="20"/>
        <v>0</v>
      </c>
      <c r="BJ161" s="18" t="s">
        <v>36</v>
      </c>
      <c r="BK161" s="116">
        <f t="shared" si="21"/>
        <v>0</v>
      </c>
    </row>
    <row r="162" spans="1:63" s="2" customFormat="1" ht="16.350000000000001" customHeight="1">
      <c r="A162" s="36"/>
      <c r="B162" s="37"/>
      <c r="C162" s="300" t="s">
        <v>1</v>
      </c>
      <c r="D162" s="300" t="s">
        <v>165</v>
      </c>
      <c r="E162" s="301" t="s">
        <v>1</v>
      </c>
      <c r="F162" s="302" t="s">
        <v>1</v>
      </c>
      <c r="G162" s="303" t="s">
        <v>1</v>
      </c>
      <c r="H162" s="304"/>
      <c r="I162" s="305"/>
      <c r="J162" s="306">
        <f t="shared" si="15"/>
        <v>0</v>
      </c>
      <c r="K162" s="236"/>
      <c r="L162" s="39"/>
      <c r="M162" s="307" t="s">
        <v>1</v>
      </c>
      <c r="N162" s="308" t="s">
        <v>47</v>
      </c>
      <c r="O162" s="73"/>
      <c r="P162" s="73"/>
      <c r="Q162" s="73"/>
      <c r="R162" s="73"/>
      <c r="S162" s="73"/>
      <c r="T162" s="74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8" t="s">
        <v>634</v>
      </c>
      <c r="AU162" s="18" t="s">
        <v>36</v>
      </c>
      <c r="AY162" s="18" t="s">
        <v>634</v>
      </c>
      <c r="BE162" s="116">
        <f t="shared" si="16"/>
        <v>0</v>
      </c>
      <c r="BF162" s="116">
        <f t="shared" si="17"/>
        <v>0</v>
      </c>
      <c r="BG162" s="116">
        <f t="shared" si="18"/>
        <v>0</v>
      </c>
      <c r="BH162" s="116">
        <f t="shared" si="19"/>
        <v>0</v>
      </c>
      <c r="BI162" s="116">
        <f t="shared" si="20"/>
        <v>0</v>
      </c>
      <c r="BJ162" s="18" t="s">
        <v>36</v>
      </c>
      <c r="BK162" s="116">
        <f t="shared" si="21"/>
        <v>0</v>
      </c>
    </row>
    <row r="163" spans="1:63" s="2" customFormat="1" ht="16.350000000000001" customHeight="1">
      <c r="A163" s="36"/>
      <c r="B163" s="37"/>
      <c r="C163" s="300" t="s">
        <v>1</v>
      </c>
      <c r="D163" s="300" t="s">
        <v>165</v>
      </c>
      <c r="E163" s="301" t="s">
        <v>1</v>
      </c>
      <c r="F163" s="302" t="s">
        <v>1</v>
      </c>
      <c r="G163" s="303" t="s">
        <v>1</v>
      </c>
      <c r="H163" s="304"/>
      <c r="I163" s="305"/>
      <c r="J163" s="306">
        <f t="shared" si="15"/>
        <v>0</v>
      </c>
      <c r="K163" s="236"/>
      <c r="L163" s="39"/>
      <c r="M163" s="307" t="s">
        <v>1</v>
      </c>
      <c r="N163" s="308" t="s">
        <v>47</v>
      </c>
      <c r="O163" s="309"/>
      <c r="P163" s="309"/>
      <c r="Q163" s="309"/>
      <c r="R163" s="309"/>
      <c r="S163" s="309"/>
      <c r="T163" s="31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8" t="s">
        <v>634</v>
      </c>
      <c r="AU163" s="18" t="s">
        <v>36</v>
      </c>
      <c r="AY163" s="18" t="s">
        <v>634</v>
      </c>
      <c r="BE163" s="116">
        <f t="shared" si="16"/>
        <v>0</v>
      </c>
      <c r="BF163" s="116">
        <f t="shared" si="17"/>
        <v>0</v>
      </c>
      <c r="BG163" s="116">
        <f t="shared" si="18"/>
        <v>0</v>
      </c>
      <c r="BH163" s="116">
        <f t="shared" si="19"/>
        <v>0</v>
      </c>
      <c r="BI163" s="116">
        <f t="shared" si="20"/>
        <v>0</v>
      </c>
      <c r="BJ163" s="18" t="s">
        <v>36</v>
      </c>
      <c r="BK163" s="116">
        <f t="shared" si="21"/>
        <v>0</v>
      </c>
    </row>
    <row r="164" spans="1:63" s="2" customFormat="1" ht="6.9" customHeight="1">
      <c r="A164" s="36"/>
      <c r="B164" s="56"/>
      <c r="C164" s="57"/>
      <c r="D164" s="57"/>
      <c r="E164" s="57"/>
      <c r="F164" s="57"/>
      <c r="G164" s="57"/>
      <c r="H164" s="57"/>
      <c r="I164" s="169"/>
      <c r="J164" s="57"/>
      <c r="K164" s="57"/>
      <c r="L164" s="39"/>
      <c r="M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</row>
  </sheetData>
  <sheetProtection algorithmName="SHA-512" hashValue="5cY0/b3Llp4bjocMl1hAwrbBBwMSqRjbmZbI0nG3XAFpS0jtP7XHiin1koI5Ks9EazJ5vx0eTE5elYfZRDm3YA==" saltValue="cqY43aUylf7rFcQlJDCzn7vNSl77m5HoMWYeoOFP9WtYeHLfzkgMTM6C6zI2oTk4CmYEa4WNdwQ2F950Pf6E1w==" spinCount="100000" sheet="1" objects="1" scenarios="1" formatColumns="0" formatRows="0" autoFilter="0"/>
  <autoFilter ref="C128:K163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144:D164">
      <formula1>"K, M"</formula1>
    </dataValidation>
    <dataValidation type="list" allowBlank="1" showInputMessage="1" showErrorMessage="1" error="Povoleny jsou hodnoty základní, snížená, zákl. přenesená, sníž. přenesená, nulová." sqref="N144:N164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6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23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23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8" t="s">
        <v>97</v>
      </c>
    </row>
    <row r="3" spans="1:46" s="1" customFormat="1" ht="6.9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21"/>
      <c r="AT3" s="18" t="s">
        <v>91</v>
      </c>
    </row>
    <row r="4" spans="1:46" s="1" customFormat="1" ht="24.9" customHeight="1">
      <c r="B4" s="21"/>
      <c r="D4" s="127" t="s">
        <v>113</v>
      </c>
      <c r="I4" s="123"/>
      <c r="L4" s="21"/>
      <c r="M4" s="128" t="s">
        <v>10</v>
      </c>
      <c r="AT4" s="18" t="s">
        <v>4</v>
      </c>
    </row>
    <row r="5" spans="1:46" s="1" customFormat="1" ht="6.9" customHeight="1">
      <c r="B5" s="21"/>
      <c r="I5" s="123"/>
      <c r="L5" s="21"/>
    </row>
    <row r="6" spans="1:46" s="1" customFormat="1" ht="12" customHeight="1">
      <c r="B6" s="21"/>
      <c r="D6" s="129" t="s">
        <v>16</v>
      </c>
      <c r="I6" s="123"/>
      <c r="L6" s="21"/>
    </row>
    <row r="7" spans="1:46" s="1" customFormat="1" ht="16.5" customHeight="1">
      <c r="B7" s="21"/>
      <c r="E7" s="361" t="str">
        <f>'Rekapitulace stavby'!K6</f>
        <v>Holice - Změna užívání objektu E v dílně povrchových úprav na lakovnu</v>
      </c>
      <c r="F7" s="362"/>
      <c r="G7" s="362"/>
      <c r="H7" s="362"/>
      <c r="I7" s="123"/>
      <c r="L7" s="21"/>
    </row>
    <row r="8" spans="1:46" s="2" customFormat="1" ht="12" customHeight="1">
      <c r="A8" s="36"/>
      <c r="B8" s="39"/>
      <c r="C8" s="36"/>
      <c r="D8" s="129" t="s">
        <v>114</v>
      </c>
      <c r="E8" s="36"/>
      <c r="F8" s="36"/>
      <c r="G8" s="36"/>
      <c r="H8" s="36"/>
      <c r="I8" s="130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39"/>
      <c r="C9" s="36"/>
      <c r="D9" s="36"/>
      <c r="E9" s="363" t="s">
        <v>674</v>
      </c>
      <c r="F9" s="364"/>
      <c r="G9" s="364"/>
      <c r="H9" s="364"/>
      <c r="I9" s="130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39"/>
      <c r="C10" s="36"/>
      <c r="D10" s="36"/>
      <c r="E10" s="36"/>
      <c r="F10" s="36"/>
      <c r="G10" s="36"/>
      <c r="H10" s="36"/>
      <c r="I10" s="130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39"/>
      <c r="C11" s="36"/>
      <c r="D11" s="129" t="s">
        <v>18</v>
      </c>
      <c r="E11" s="36"/>
      <c r="F11" s="131" t="s">
        <v>1</v>
      </c>
      <c r="G11" s="36"/>
      <c r="H11" s="36"/>
      <c r="I11" s="132" t="s">
        <v>19</v>
      </c>
      <c r="J11" s="131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39"/>
      <c r="C12" s="36"/>
      <c r="D12" s="129" t="s">
        <v>20</v>
      </c>
      <c r="E12" s="36"/>
      <c r="F12" s="131" t="s">
        <v>21</v>
      </c>
      <c r="G12" s="36"/>
      <c r="H12" s="36"/>
      <c r="I12" s="132" t="s">
        <v>22</v>
      </c>
      <c r="J12" s="133" t="str">
        <f>'Rekapitulace stavby'!AN8</f>
        <v>22. 4. 2020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5" customHeight="1">
      <c r="A13" s="36"/>
      <c r="B13" s="39"/>
      <c r="C13" s="36"/>
      <c r="D13" s="36"/>
      <c r="E13" s="36"/>
      <c r="F13" s="36"/>
      <c r="G13" s="36"/>
      <c r="H13" s="36"/>
      <c r="I13" s="130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39"/>
      <c r="C14" s="36"/>
      <c r="D14" s="129" t="s">
        <v>24</v>
      </c>
      <c r="E14" s="36"/>
      <c r="F14" s="36"/>
      <c r="G14" s="36"/>
      <c r="H14" s="36"/>
      <c r="I14" s="132" t="s">
        <v>25</v>
      </c>
      <c r="J14" s="131" t="s">
        <v>26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39"/>
      <c r="C15" s="36"/>
      <c r="D15" s="36"/>
      <c r="E15" s="131" t="s">
        <v>27</v>
      </c>
      <c r="F15" s="36"/>
      <c r="G15" s="36"/>
      <c r="H15" s="36"/>
      <c r="I15" s="132" t="s">
        <v>28</v>
      </c>
      <c r="J15" s="131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39"/>
      <c r="C16" s="36"/>
      <c r="D16" s="36"/>
      <c r="E16" s="36"/>
      <c r="F16" s="36"/>
      <c r="G16" s="36"/>
      <c r="H16" s="36"/>
      <c r="I16" s="130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39"/>
      <c r="C17" s="36"/>
      <c r="D17" s="129" t="s">
        <v>29</v>
      </c>
      <c r="E17" s="36"/>
      <c r="F17" s="36"/>
      <c r="G17" s="36"/>
      <c r="H17" s="36"/>
      <c r="I17" s="132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39"/>
      <c r="C18" s="36"/>
      <c r="D18" s="36"/>
      <c r="E18" s="365" t="str">
        <f>'Rekapitulace stavby'!E14</f>
        <v>Vyplň údaj</v>
      </c>
      <c r="F18" s="366"/>
      <c r="G18" s="366"/>
      <c r="H18" s="366"/>
      <c r="I18" s="132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39"/>
      <c r="C19" s="36"/>
      <c r="D19" s="36"/>
      <c r="E19" s="36"/>
      <c r="F19" s="36"/>
      <c r="G19" s="36"/>
      <c r="H19" s="36"/>
      <c r="I19" s="130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39"/>
      <c r="C20" s="36"/>
      <c r="D20" s="129" t="s">
        <v>31</v>
      </c>
      <c r="E20" s="36"/>
      <c r="F20" s="36"/>
      <c r="G20" s="36"/>
      <c r="H20" s="36"/>
      <c r="I20" s="132" t="s">
        <v>25</v>
      </c>
      <c r="J20" s="131" t="s">
        <v>32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39"/>
      <c r="C21" s="36"/>
      <c r="D21" s="36"/>
      <c r="E21" s="131" t="s">
        <v>33</v>
      </c>
      <c r="F21" s="36"/>
      <c r="G21" s="36"/>
      <c r="H21" s="36"/>
      <c r="I21" s="132" t="s">
        <v>28</v>
      </c>
      <c r="J21" s="131" t="s">
        <v>34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39"/>
      <c r="C22" s="36"/>
      <c r="D22" s="36"/>
      <c r="E22" s="36"/>
      <c r="F22" s="36"/>
      <c r="G22" s="36"/>
      <c r="H22" s="36"/>
      <c r="I22" s="130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39"/>
      <c r="C23" s="36"/>
      <c r="D23" s="129" t="s">
        <v>37</v>
      </c>
      <c r="E23" s="36"/>
      <c r="F23" s="36"/>
      <c r="G23" s="36"/>
      <c r="H23" s="36"/>
      <c r="I23" s="132" t="s">
        <v>25</v>
      </c>
      <c r="J23" s="131" t="s">
        <v>32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39"/>
      <c r="C24" s="36"/>
      <c r="D24" s="36"/>
      <c r="E24" s="131" t="s">
        <v>33</v>
      </c>
      <c r="F24" s="36"/>
      <c r="G24" s="36"/>
      <c r="H24" s="36"/>
      <c r="I24" s="132" t="s">
        <v>28</v>
      </c>
      <c r="J24" s="131" t="s">
        <v>34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39"/>
      <c r="C25" s="36"/>
      <c r="D25" s="36"/>
      <c r="E25" s="36"/>
      <c r="F25" s="36"/>
      <c r="G25" s="36"/>
      <c r="H25" s="36"/>
      <c r="I25" s="130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39"/>
      <c r="C26" s="36"/>
      <c r="D26" s="129" t="s">
        <v>39</v>
      </c>
      <c r="E26" s="36"/>
      <c r="F26" s="36"/>
      <c r="G26" s="36"/>
      <c r="H26" s="36"/>
      <c r="I26" s="130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34"/>
      <c r="B27" s="135"/>
      <c r="C27" s="134"/>
      <c r="D27" s="134"/>
      <c r="E27" s="367" t="s">
        <v>1</v>
      </c>
      <c r="F27" s="367"/>
      <c r="G27" s="367"/>
      <c r="H27" s="367"/>
      <c r="I27" s="136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pans="1:31" s="2" customFormat="1" ht="6.9" customHeight="1">
      <c r="A28" s="36"/>
      <c r="B28" s="39"/>
      <c r="C28" s="36"/>
      <c r="D28" s="36"/>
      <c r="E28" s="36"/>
      <c r="F28" s="36"/>
      <c r="G28" s="36"/>
      <c r="H28" s="36"/>
      <c r="I28" s="130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39"/>
      <c r="C29" s="36"/>
      <c r="D29" s="138"/>
      <c r="E29" s="138"/>
      <c r="F29" s="138"/>
      <c r="G29" s="138"/>
      <c r="H29" s="138"/>
      <c r="I29" s="139"/>
      <c r="J29" s="138"/>
      <c r="K29" s="13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4.4" customHeight="1">
      <c r="A30" s="36"/>
      <c r="B30" s="39"/>
      <c r="C30" s="36"/>
      <c r="D30" s="131" t="s">
        <v>116</v>
      </c>
      <c r="E30" s="36"/>
      <c r="F30" s="36"/>
      <c r="G30" s="36"/>
      <c r="H30" s="36"/>
      <c r="I30" s="130"/>
      <c r="J30" s="140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14.4" customHeight="1">
      <c r="A31" s="36"/>
      <c r="B31" s="39"/>
      <c r="C31" s="36"/>
      <c r="D31" s="141" t="s">
        <v>107</v>
      </c>
      <c r="E31" s="36"/>
      <c r="F31" s="36"/>
      <c r="G31" s="36"/>
      <c r="H31" s="36"/>
      <c r="I31" s="130"/>
      <c r="J31" s="140">
        <f>J104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39"/>
      <c r="C32" s="36"/>
      <c r="D32" s="142" t="s">
        <v>42</v>
      </c>
      <c r="E32" s="36"/>
      <c r="F32" s="36"/>
      <c r="G32" s="36"/>
      <c r="H32" s="36"/>
      <c r="I32" s="130"/>
      <c r="J32" s="143">
        <f>ROUND(J30 + J31, 0)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" customHeight="1">
      <c r="A33" s="36"/>
      <c r="B33" s="39"/>
      <c r="C33" s="36"/>
      <c r="D33" s="138"/>
      <c r="E33" s="138"/>
      <c r="F33" s="138"/>
      <c r="G33" s="138"/>
      <c r="H33" s="138"/>
      <c r="I33" s="139"/>
      <c r="J33" s="138"/>
      <c r="K33" s="13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39"/>
      <c r="C34" s="36"/>
      <c r="D34" s="36"/>
      <c r="E34" s="36"/>
      <c r="F34" s="144" t="s">
        <v>44</v>
      </c>
      <c r="G34" s="36"/>
      <c r="H34" s="36"/>
      <c r="I34" s="145" t="s">
        <v>43</v>
      </c>
      <c r="J34" s="144" t="s">
        <v>45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customHeight="1">
      <c r="A35" s="36"/>
      <c r="B35" s="39"/>
      <c r="C35" s="36"/>
      <c r="D35" s="146" t="s">
        <v>46</v>
      </c>
      <c r="E35" s="129" t="s">
        <v>47</v>
      </c>
      <c r="F35" s="147">
        <f>ROUND((ROUND((SUM(BE104:BE111) + SUM(BE131:BE174)),  0) + SUM(BE176:BE195)), 0)</f>
        <v>0</v>
      </c>
      <c r="G35" s="36"/>
      <c r="H35" s="36"/>
      <c r="I35" s="148">
        <v>0.21</v>
      </c>
      <c r="J35" s="147">
        <f>ROUND((ROUND(((SUM(BE104:BE111) + SUM(BE131:BE174))*I35),  0) + (SUM(BE176:BE195)*I35)), 0)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customHeight="1">
      <c r="A36" s="36"/>
      <c r="B36" s="39"/>
      <c r="C36" s="36"/>
      <c r="D36" s="36"/>
      <c r="E36" s="129" t="s">
        <v>48</v>
      </c>
      <c r="F36" s="147">
        <f>ROUND((ROUND((SUM(BF104:BF111) + SUM(BF131:BF174)),  0) + SUM(BF176:BF195)), 0)</f>
        <v>0</v>
      </c>
      <c r="G36" s="36"/>
      <c r="H36" s="36"/>
      <c r="I36" s="148">
        <v>0.15</v>
      </c>
      <c r="J36" s="147">
        <f>ROUND((ROUND(((SUM(BF104:BF111) + SUM(BF131:BF174))*I36),  0) + (SUM(BF176:BF195)*I36)), 0)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39"/>
      <c r="C37" s="36"/>
      <c r="D37" s="36"/>
      <c r="E37" s="129" t="s">
        <v>49</v>
      </c>
      <c r="F37" s="147">
        <f>ROUND((ROUND((SUM(BG104:BG111) + SUM(BG131:BG174)),  0) + SUM(BG176:BG195)), 0)</f>
        <v>0</v>
      </c>
      <c r="G37" s="36"/>
      <c r="H37" s="36"/>
      <c r="I37" s="148">
        <v>0.21</v>
      </c>
      <c r="J37" s="147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" hidden="1" customHeight="1">
      <c r="A38" s="36"/>
      <c r="B38" s="39"/>
      <c r="C38" s="36"/>
      <c r="D38" s="36"/>
      <c r="E38" s="129" t="s">
        <v>50</v>
      </c>
      <c r="F38" s="147">
        <f>ROUND((ROUND((SUM(BH104:BH111) + SUM(BH131:BH174)),  0) + SUM(BH176:BH195)), 0)</f>
        <v>0</v>
      </c>
      <c r="G38" s="36"/>
      <c r="H38" s="36"/>
      <c r="I38" s="148">
        <v>0.15</v>
      </c>
      <c r="J38" s="147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" hidden="1" customHeight="1">
      <c r="A39" s="36"/>
      <c r="B39" s="39"/>
      <c r="C39" s="36"/>
      <c r="D39" s="36"/>
      <c r="E39" s="129" t="s">
        <v>51</v>
      </c>
      <c r="F39" s="147">
        <f>ROUND((ROUND((SUM(BI104:BI111) + SUM(BI131:BI174)),  0) + SUM(BI176:BI195)), 0)</f>
        <v>0</v>
      </c>
      <c r="G39" s="36"/>
      <c r="H39" s="36"/>
      <c r="I39" s="148">
        <v>0</v>
      </c>
      <c r="J39" s="147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" customHeight="1">
      <c r="A40" s="36"/>
      <c r="B40" s="39"/>
      <c r="C40" s="36"/>
      <c r="D40" s="36"/>
      <c r="E40" s="36"/>
      <c r="F40" s="36"/>
      <c r="G40" s="36"/>
      <c r="H40" s="36"/>
      <c r="I40" s="130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39"/>
      <c r="C41" s="149"/>
      <c r="D41" s="150" t="s">
        <v>52</v>
      </c>
      <c r="E41" s="151"/>
      <c r="F41" s="151"/>
      <c r="G41" s="152" t="s">
        <v>53</v>
      </c>
      <c r="H41" s="153" t="s">
        <v>54</v>
      </c>
      <c r="I41" s="154"/>
      <c r="J41" s="155">
        <f>SUM(J32:J39)</f>
        <v>0</v>
      </c>
      <c r="K41" s="15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" customHeight="1">
      <c r="A42" s="36"/>
      <c r="B42" s="39"/>
      <c r="C42" s="36"/>
      <c r="D42" s="36"/>
      <c r="E42" s="36"/>
      <c r="F42" s="36"/>
      <c r="G42" s="36"/>
      <c r="H42" s="36"/>
      <c r="I42" s="130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" customHeight="1">
      <c r="B43" s="21"/>
      <c r="I43" s="123"/>
      <c r="L43" s="21"/>
    </row>
    <row r="44" spans="1:31" s="1" customFormat="1" ht="14.4" customHeight="1">
      <c r="B44" s="21"/>
      <c r="I44" s="123"/>
      <c r="L44" s="21"/>
    </row>
    <row r="45" spans="1:31" s="1" customFormat="1" ht="14.4" customHeight="1">
      <c r="B45" s="21"/>
      <c r="I45" s="123"/>
      <c r="L45" s="21"/>
    </row>
    <row r="46" spans="1:31" s="1" customFormat="1" ht="14.4" customHeight="1">
      <c r="B46" s="21"/>
      <c r="I46" s="123"/>
      <c r="L46" s="21"/>
    </row>
    <row r="47" spans="1:31" s="1" customFormat="1" ht="14.4" customHeight="1">
      <c r="B47" s="21"/>
      <c r="I47" s="123"/>
      <c r="L47" s="21"/>
    </row>
    <row r="48" spans="1:31" s="1" customFormat="1" ht="14.4" customHeight="1">
      <c r="B48" s="21"/>
      <c r="I48" s="123"/>
      <c r="L48" s="21"/>
    </row>
    <row r="49" spans="1:31" s="1" customFormat="1" ht="14.4" customHeight="1">
      <c r="B49" s="21"/>
      <c r="I49" s="123"/>
      <c r="L49" s="21"/>
    </row>
    <row r="50" spans="1:31" s="2" customFormat="1" ht="14.4" customHeight="1">
      <c r="B50" s="53"/>
      <c r="D50" s="157" t="s">
        <v>55</v>
      </c>
      <c r="E50" s="158"/>
      <c r="F50" s="158"/>
      <c r="G50" s="157" t="s">
        <v>56</v>
      </c>
      <c r="H50" s="158"/>
      <c r="I50" s="159"/>
      <c r="J50" s="158"/>
      <c r="K50" s="158"/>
      <c r="L50" s="5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6"/>
      <c r="B61" s="39"/>
      <c r="C61" s="36"/>
      <c r="D61" s="160" t="s">
        <v>57</v>
      </c>
      <c r="E61" s="161"/>
      <c r="F61" s="162" t="s">
        <v>58</v>
      </c>
      <c r="G61" s="160" t="s">
        <v>57</v>
      </c>
      <c r="H61" s="161"/>
      <c r="I61" s="163"/>
      <c r="J61" s="164" t="s">
        <v>58</v>
      </c>
      <c r="K61" s="161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6"/>
      <c r="B65" s="39"/>
      <c r="C65" s="36"/>
      <c r="D65" s="157" t="s">
        <v>59</v>
      </c>
      <c r="E65" s="165"/>
      <c r="F65" s="165"/>
      <c r="G65" s="157" t="s">
        <v>60</v>
      </c>
      <c r="H65" s="165"/>
      <c r="I65" s="166"/>
      <c r="J65" s="165"/>
      <c r="K65" s="165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6"/>
      <c r="B76" s="39"/>
      <c r="C76" s="36"/>
      <c r="D76" s="160" t="s">
        <v>57</v>
      </c>
      <c r="E76" s="161"/>
      <c r="F76" s="162" t="s">
        <v>58</v>
      </c>
      <c r="G76" s="160" t="s">
        <v>57</v>
      </c>
      <c r="H76" s="161"/>
      <c r="I76" s="163"/>
      <c r="J76" s="164" t="s">
        <v>58</v>
      </c>
      <c r="K76" s="161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" customHeight="1">
      <c r="A77" s="36"/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" customHeight="1">
      <c r="A81" s="36"/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" customHeight="1">
      <c r="A82" s="36"/>
      <c r="B82" s="37"/>
      <c r="C82" s="24" t="s">
        <v>117</v>
      </c>
      <c r="D82" s="38"/>
      <c r="E82" s="38"/>
      <c r="F82" s="38"/>
      <c r="G82" s="38"/>
      <c r="H82" s="38"/>
      <c r="I82" s="130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" customHeight="1">
      <c r="A83" s="36"/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130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>
      <c r="A85" s="36"/>
      <c r="B85" s="37"/>
      <c r="C85" s="38"/>
      <c r="D85" s="38"/>
      <c r="E85" s="358" t="str">
        <f>E7</f>
        <v>Holice - Změna užívání objektu E v dílně povrchových úprav na lakovnu</v>
      </c>
      <c r="F85" s="359"/>
      <c r="G85" s="359"/>
      <c r="H85" s="359"/>
      <c r="I85" s="130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>
      <c r="A86" s="36"/>
      <c r="B86" s="37"/>
      <c r="C86" s="30" t="s">
        <v>114</v>
      </c>
      <c r="D86" s="38"/>
      <c r="E86" s="38"/>
      <c r="F86" s="38"/>
      <c r="G86" s="38"/>
      <c r="H86" s="38"/>
      <c r="I86" s="130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>
      <c r="A87" s="36"/>
      <c r="B87" s="37"/>
      <c r="C87" s="38"/>
      <c r="D87" s="38"/>
      <c r="E87" s="347" t="str">
        <f>E9</f>
        <v>03 - Vzduchotechnika</v>
      </c>
      <c r="F87" s="360"/>
      <c r="G87" s="360"/>
      <c r="H87" s="360"/>
      <c r="I87" s="130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" customHeight="1">
      <c r="A88" s="36"/>
      <c r="B88" s="37"/>
      <c r="C88" s="38"/>
      <c r="D88" s="38"/>
      <c r="E88" s="38"/>
      <c r="F88" s="38"/>
      <c r="G88" s="38"/>
      <c r="H88" s="38"/>
      <c r="I88" s="130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>
      <c r="A89" s="36"/>
      <c r="B89" s="37"/>
      <c r="C89" s="30" t="s">
        <v>20</v>
      </c>
      <c r="D89" s="38"/>
      <c r="E89" s="38"/>
      <c r="F89" s="28" t="str">
        <f>F12</f>
        <v>Holice</v>
      </c>
      <c r="G89" s="38"/>
      <c r="H89" s="38"/>
      <c r="I89" s="132" t="s">
        <v>22</v>
      </c>
      <c r="J89" s="68" t="str">
        <f>IF(J12="","",J12)</f>
        <v>22. 4. 2020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" customHeight="1">
      <c r="A90" s="36"/>
      <c r="B90" s="37"/>
      <c r="C90" s="38"/>
      <c r="D90" s="38"/>
      <c r="E90" s="38"/>
      <c r="F90" s="38"/>
      <c r="G90" s="38"/>
      <c r="H90" s="38"/>
      <c r="I90" s="130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54.45" customHeight="1">
      <c r="A91" s="36"/>
      <c r="B91" s="37"/>
      <c r="C91" s="30" t="s">
        <v>24</v>
      </c>
      <c r="D91" s="38"/>
      <c r="E91" s="38"/>
      <c r="F91" s="28" t="str">
        <f>E15</f>
        <v>SŠA Holice, Nádražní 301, 534 01 Holice</v>
      </c>
      <c r="G91" s="38"/>
      <c r="H91" s="38"/>
      <c r="I91" s="132" t="s">
        <v>31</v>
      </c>
      <c r="J91" s="33" t="str">
        <f>E21</f>
        <v>ApA Architektonicko-projekt.ateliér Vamberk s.r.o.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54.45" customHeight="1">
      <c r="A92" s="36"/>
      <c r="B92" s="37"/>
      <c r="C92" s="30" t="s">
        <v>29</v>
      </c>
      <c r="D92" s="38"/>
      <c r="E92" s="38"/>
      <c r="F92" s="28" t="str">
        <f>IF(E18="","",E18)</f>
        <v>Vyplň údaj</v>
      </c>
      <c r="G92" s="38"/>
      <c r="H92" s="38"/>
      <c r="I92" s="132" t="s">
        <v>37</v>
      </c>
      <c r="J92" s="33" t="str">
        <f>E24</f>
        <v>ApA Architektonicko-projekt.ateliér Vamberk s.r.o.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>
      <c r="A93" s="36"/>
      <c r="B93" s="37"/>
      <c r="C93" s="38"/>
      <c r="D93" s="38"/>
      <c r="E93" s="38"/>
      <c r="F93" s="38"/>
      <c r="G93" s="38"/>
      <c r="H93" s="38"/>
      <c r="I93" s="130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>
      <c r="A94" s="36"/>
      <c r="B94" s="37"/>
      <c r="C94" s="173" t="s">
        <v>118</v>
      </c>
      <c r="D94" s="121"/>
      <c r="E94" s="121"/>
      <c r="F94" s="121"/>
      <c r="G94" s="121"/>
      <c r="H94" s="121"/>
      <c r="I94" s="174"/>
      <c r="J94" s="175" t="s">
        <v>119</v>
      </c>
      <c r="K94" s="12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>
      <c r="A95" s="36"/>
      <c r="B95" s="37"/>
      <c r="C95" s="38"/>
      <c r="D95" s="38"/>
      <c r="E95" s="38"/>
      <c r="F95" s="38"/>
      <c r="G95" s="38"/>
      <c r="H95" s="38"/>
      <c r="I95" s="130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5" customHeight="1">
      <c r="A96" s="36"/>
      <c r="B96" s="37"/>
      <c r="C96" s="176" t="s">
        <v>120</v>
      </c>
      <c r="D96" s="38"/>
      <c r="E96" s="38"/>
      <c r="F96" s="38"/>
      <c r="G96" s="38"/>
      <c r="H96" s="38"/>
      <c r="I96" s="130"/>
      <c r="J96" s="86">
        <f>J131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121</v>
      </c>
    </row>
    <row r="97" spans="1:65" s="9" customFormat="1" ht="24.9" customHeight="1">
      <c r="B97" s="177"/>
      <c r="C97" s="178"/>
      <c r="D97" s="179" t="s">
        <v>675</v>
      </c>
      <c r="E97" s="180"/>
      <c r="F97" s="180"/>
      <c r="G97" s="180"/>
      <c r="H97" s="180"/>
      <c r="I97" s="181"/>
      <c r="J97" s="182">
        <f>J132</f>
        <v>0</v>
      </c>
      <c r="K97" s="178"/>
      <c r="L97" s="183"/>
    </row>
    <row r="98" spans="1:65" s="10" customFormat="1" ht="19.95" customHeight="1">
      <c r="B98" s="184"/>
      <c r="C98" s="185"/>
      <c r="D98" s="186" t="s">
        <v>676</v>
      </c>
      <c r="E98" s="187"/>
      <c r="F98" s="187"/>
      <c r="G98" s="187"/>
      <c r="H98" s="187"/>
      <c r="I98" s="188"/>
      <c r="J98" s="189">
        <f>J133</f>
        <v>0</v>
      </c>
      <c r="K98" s="185"/>
      <c r="L98" s="190"/>
    </row>
    <row r="99" spans="1:65" s="10" customFormat="1" ht="19.95" customHeight="1">
      <c r="B99" s="184"/>
      <c r="C99" s="185"/>
      <c r="D99" s="186" t="s">
        <v>677</v>
      </c>
      <c r="E99" s="187"/>
      <c r="F99" s="187"/>
      <c r="G99" s="187"/>
      <c r="H99" s="187"/>
      <c r="I99" s="188"/>
      <c r="J99" s="189">
        <f>J146</f>
        <v>0</v>
      </c>
      <c r="K99" s="185"/>
      <c r="L99" s="190"/>
    </row>
    <row r="100" spans="1:65" s="10" customFormat="1" ht="19.95" customHeight="1">
      <c r="B100" s="184"/>
      <c r="C100" s="185"/>
      <c r="D100" s="186" t="s">
        <v>678</v>
      </c>
      <c r="E100" s="187"/>
      <c r="F100" s="187"/>
      <c r="G100" s="187"/>
      <c r="H100" s="187"/>
      <c r="I100" s="188"/>
      <c r="J100" s="189">
        <f>J159</f>
        <v>0</v>
      </c>
      <c r="K100" s="185"/>
      <c r="L100" s="190"/>
    </row>
    <row r="101" spans="1:65" s="9" customFormat="1" ht="21.75" customHeight="1">
      <c r="B101" s="177"/>
      <c r="C101" s="178"/>
      <c r="D101" s="191" t="s">
        <v>138</v>
      </c>
      <c r="E101" s="178"/>
      <c r="F101" s="178"/>
      <c r="G101" s="178"/>
      <c r="H101" s="178"/>
      <c r="I101" s="192"/>
      <c r="J101" s="193">
        <f>J175</f>
        <v>0</v>
      </c>
      <c r="K101" s="178"/>
      <c r="L101" s="183"/>
    </row>
    <row r="102" spans="1:65" s="2" customFormat="1" ht="21.75" customHeight="1">
      <c r="A102" s="36"/>
      <c r="B102" s="37"/>
      <c r="C102" s="38"/>
      <c r="D102" s="38"/>
      <c r="E102" s="38"/>
      <c r="F102" s="38"/>
      <c r="G102" s="38"/>
      <c r="H102" s="38"/>
      <c r="I102" s="130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65" s="2" customFormat="1" ht="6.9" customHeight="1">
      <c r="A103" s="36"/>
      <c r="B103" s="37"/>
      <c r="C103" s="38"/>
      <c r="D103" s="38"/>
      <c r="E103" s="38"/>
      <c r="F103" s="38"/>
      <c r="G103" s="38"/>
      <c r="H103" s="38"/>
      <c r="I103" s="130"/>
      <c r="J103" s="38"/>
      <c r="K103" s="38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pans="1:65" s="2" customFormat="1" ht="29.25" customHeight="1">
      <c r="A104" s="36"/>
      <c r="B104" s="37"/>
      <c r="C104" s="176" t="s">
        <v>139</v>
      </c>
      <c r="D104" s="38"/>
      <c r="E104" s="38"/>
      <c r="F104" s="38"/>
      <c r="G104" s="38"/>
      <c r="H104" s="38"/>
      <c r="I104" s="130"/>
      <c r="J104" s="194">
        <f>ROUND(J105 + J106 + J107 + J108 + J109 + J110,0)</f>
        <v>0</v>
      </c>
      <c r="K104" s="38"/>
      <c r="L104" s="53"/>
      <c r="N104" s="195" t="s">
        <v>46</v>
      </c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pans="1:65" s="2" customFormat="1" ht="18" customHeight="1">
      <c r="A105" s="36"/>
      <c r="B105" s="37"/>
      <c r="C105" s="38"/>
      <c r="D105" s="334" t="s">
        <v>140</v>
      </c>
      <c r="E105" s="335"/>
      <c r="F105" s="335"/>
      <c r="G105" s="38"/>
      <c r="H105" s="38"/>
      <c r="I105" s="130"/>
      <c r="J105" s="112">
        <v>0</v>
      </c>
      <c r="K105" s="38"/>
      <c r="L105" s="196"/>
      <c r="M105" s="197"/>
      <c r="N105" s="198" t="s">
        <v>47</v>
      </c>
      <c r="O105" s="197"/>
      <c r="P105" s="197"/>
      <c r="Q105" s="197"/>
      <c r="R105" s="197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9" t="s">
        <v>141</v>
      </c>
      <c r="AZ105" s="197"/>
      <c r="BA105" s="197"/>
      <c r="BB105" s="197"/>
      <c r="BC105" s="197"/>
      <c r="BD105" s="197"/>
      <c r="BE105" s="200">
        <f t="shared" ref="BE105:BE110" si="0">IF(N105="základní",J105,0)</f>
        <v>0</v>
      </c>
      <c r="BF105" s="200">
        <f t="shared" ref="BF105:BF110" si="1">IF(N105="snížená",J105,0)</f>
        <v>0</v>
      </c>
      <c r="BG105" s="200">
        <f t="shared" ref="BG105:BG110" si="2">IF(N105="zákl. přenesená",J105,0)</f>
        <v>0</v>
      </c>
      <c r="BH105" s="200">
        <f t="shared" ref="BH105:BH110" si="3">IF(N105="sníž. přenesená",J105,0)</f>
        <v>0</v>
      </c>
      <c r="BI105" s="200">
        <f t="shared" ref="BI105:BI110" si="4">IF(N105="nulová",J105,0)</f>
        <v>0</v>
      </c>
      <c r="BJ105" s="199" t="s">
        <v>36</v>
      </c>
      <c r="BK105" s="197"/>
      <c r="BL105" s="197"/>
      <c r="BM105" s="197"/>
    </row>
    <row r="106" spans="1:65" s="2" customFormat="1" ht="18" customHeight="1">
      <c r="A106" s="36"/>
      <c r="B106" s="37"/>
      <c r="C106" s="38"/>
      <c r="D106" s="334" t="s">
        <v>142</v>
      </c>
      <c r="E106" s="335"/>
      <c r="F106" s="335"/>
      <c r="G106" s="38"/>
      <c r="H106" s="38"/>
      <c r="I106" s="130"/>
      <c r="J106" s="112">
        <v>0</v>
      </c>
      <c r="K106" s="38"/>
      <c r="L106" s="196"/>
      <c r="M106" s="197"/>
      <c r="N106" s="198" t="s">
        <v>47</v>
      </c>
      <c r="O106" s="197"/>
      <c r="P106" s="197"/>
      <c r="Q106" s="197"/>
      <c r="R106" s="197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9" t="s">
        <v>141</v>
      </c>
      <c r="AZ106" s="197"/>
      <c r="BA106" s="197"/>
      <c r="BB106" s="197"/>
      <c r="BC106" s="197"/>
      <c r="BD106" s="197"/>
      <c r="BE106" s="200">
        <f t="shared" si="0"/>
        <v>0</v>
      </c>
      <c r="BF106" s="200">
        <f t="shared" si="1"/>
        <v>0</v>
      </c>
      <c r="BG106" s="200">
        <f t="shared" si="2"/>
        <v>0</v>
      </c>
      <c r="BH106" s="200">
        <f t="shared" si="3"/>
        <v>0</v>
      </c>
      <c r="BI106" s="200">
        <f t="shared" si="4"/>
        <v>0</v>
      </c>
      <c r="BJ106" s="199" t="s">
        <v>36</v>
      </c>
      <c r="BK106" s="197"/>
      <c r="BL106" s="197"/>
      <c r="BM106" s="197"/>
    </row>
    <row r="107" spans="1:65" s="2" customFormat="1" ht="18" customHeight="1">
      <c r="A107" s="36"/>
      <c r="B107" s="37"/>
      <c r="C107" s="38"/>
      <c r="D107" s="334" t="s">
        <v>143</v>
      </c>
      <c r="E107" s="335"/>
      <c r="F107" s="335"/>
      <c r="G107" s="38"/>
      <c r="H107" s="38"/>
      <c r="I107" s="130"/>
      <c r="J107" s="112">
        <v>0</v>
      </c>
      <c r="K107" s="38"/>
      <c r="L107" s="196"/>
      <c r="M107" s="197"/>
      <c r="N107" s="198" t="s">
        <v>47</v>
      </c>
      <c r="O107" s="197"/>
      <c r="P107" s="197"/>
      <c r="Q107" s="197"/>
      <c r="R107" s="197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9" t="s">
        <v>141</v>
      </c>
      <c r="AZ107" s="197"/>
      <c r="BA107" s="197"/>
      <c r="BB107" s="197"/>
      <c r="BC107" s="197"/>
      <c r="BD107" s="197"/>
      <c r="BE107" s="200">
        <f t="shared" si="0"/>
        <v>0</v>
      </c>
      <c r="BF107" s="200">
        <f t="shared" si="1"/>
        <v>0</v>
      </c>
      <c r="BG107" s="200">
        <f t="shared" si="2"/>
        <v>0</v>
      </c>
      <c r="BH107" s="200">
        <f t="shared" si="3"/>
        <v>0</v>
      </c>
      <c r="BI107" s="200">
        <f t="shared" si="4"/>
        <v>0</v>
      </c>
      <c r="BJ107" s="199" t="s">
        <v>36</v>
      </c>
      <c r="BK107" s="197"/>
      <c r="BL107" s="197"/>
      <c r="BM107" s="197"/>
    </row>
    <row r="108" spans="1:65" s="2" customFormat="1" ht="18" customHeight="1">
      <c r="A108" s="36"/>
      <c r="B108" s="37"/>
      <c r="C108" s="38"/>
      <c r="D108" s="334" t="s">
        <v>144</v>
      </c>
      <c r="E108" s="335"/>
      <c r="F108" s="335"/>
      <c r="G108" s="38"/>
      <c r="H108" s="38"/>
      <c r="I108" s="130"/>
      <c r="J108" s="112">
        <v>0</v>
      </c>
      <c r="K108" s="38"/>
      <c r="L108" s="196"/>
      <c r="M108" s="197"/>
      <c r="N108" s="198" t="s">
        <v>47</v>
      </c>
      <c r="O108" s="197"/>
      <c r="P108" s="197"/>
      <c r="Q108" s="197"/>
      <c r="R108" s="197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9" t="s">
        <v>141</v>
      </c>
      <c r="AZ108" s="197"/>
      <c r="BA108" s="197"/>
      <c r="BB108" s="197"/>
      <c r="BC108" s="197"/>
      <c r="BD108" s="197"/>
      <c r="BE108" s="200">
        <f t="shared" si="0"/>
        <v>0</v>
      </c>
      <c r="BF108" s="200">
        <f t="shared" si="1"/>
        <v>0</v>
      </c>
      <c r="BG108" s="200">
        <f t="shared" si="2"/>
        <v>0</v>
      </c>
      <c r="BH108" s="200">
        <f t="shared" si="3"/>
        <v>0</v>
      </c>
      <c r="BI108" s="200">
        <f t="shared" si="4"/>
        <v>0</v>
      </c>
      <c r="BJ108" s="199" t="s">
        <v>36</v>
      </c>
      <c r="BK108" s="197"/>
      <c r="BL108" s="197"/>
      <c r="BM108" s="197"/>
    </row>
    <row r="109" spans="1:65" s="2" customFormat="1" ht="18" customHeight="1">
      <c r="A109" s="36"/>
      <c r="B109" s="37"/>
      <c r="C109" s="38"/>
      <c r="D109" s="334" t="s">
        <v>145</v>
      </c>
      <c r="E109" s="335"/>
      <c r="F109" s="335"/>
      <c r="G109" s="38"/>
      <c r="H109" s="38"/>
      <c r="I109" s="130"/>
      <c r="J109" s="112">
        <v>0</v>
      </c>
      <c r="K109" s="38"/>
      <c r="L109" s="196"/>
      <c r="M109" s="197"/>
      <c r="N109" s="198" t="s">
        <v>47</v>
      </c>
      <c r="O109" s="197"/>
      <c r="P109" s="197"/>
      <c r="Q109" s="197"/>
      <c r="R109" s="197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9" t="s">
        <v>141</v>
      </c>
      <c r="AZ109" s="197"/>
      <c r="BA109" s="197"/>
      <c r="BB109" s="197"/>
      <c r="BC109" s="197"/>
      <c r="BD109" s="197"/>
      <c r="BE109" s="200">
        <f t="shared" si="0"/>
        <v>0</v>
      </c>
      <c r="BF109" s="200">
        <f t="shared" si="1"/>
        <v>0</v>
      </c>
      <c r="BG109" s="200">
        <f t="shared" si="2"/>
        <v>0</v>
      </c>
      <c r="BH109" s="200">
        <f t="shared" si="3"/>
        <v>0</v>
      </c>
      <c r="BI109" s="200">
        <f t="shared" si="4"/>
        <v>0</v>
      </c>
      <c r="BJ109" s="199" t="s">
        <v>36</v>
      </c>
      <c r="BK109" s="197"/>
      <c r="BL109" s="197"/>
      <c r="BM109" s="197"/>
    </row>
    <row r="110" spans="1:65" s="2" customFormat="1" ht="18" customHeight="1">
      <c r="A110" s="36"/>
      <c r="B110" s="37"/>
      <c r="C110" s="38"/>
      <c r="D110" s="111" t="s">
        <v>146</v>
      </c>
      <c r="E110" s="38"/>
      <c r="F110" s="38"/>
      <c r="G110" s="38"/>
      <c r="H110" s="38"/>
      <c r="I110" s="130"/>
      <c r="J110" s="112">
        <f>ROUND(J30*T110,0)</f>
        <v>0</v>
      </c>
      <c r="K110" s="38"/>
      <c r="L110" s="196"/>
      <c r="M110" s="197"/>
      <c r="N110" s="198" t="s">
        <v>47</v>
      </c>
      <c r="O110" s="197"/>
      <c r="P110" s="197"/>
      <c r="Q110" s="197"/>
      <c r="R110" s="197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9" t="s">
        <v>147</v>
      </c>
      <c r="AZ110" s="197"/>
      <c r="BA110" s="197"/>
      <c r="BB110" s="197"/>
      <c r="BC110" s="197"/>
      <c r="BD110" s="197"/>
      <c r="BE110" s="200">
        <f t="shared" si="0"/>
        <v>0</v>
      </c>
      <c r="BF110" s="200">
        <f t="shared" si="1"/>
        <v>0</v>
      </c>
      <c r="BG110" s="200">
        <f t="shared" si="2"/>
        <v>0</v>
      </c>
      <c r="BH110" s="200">
        <f t="shared" si="3"/>
        <v>0</v>
      </c>
      <c r="BI110" s="200">
        <f t="shared" si="4"/>
        <v>0</v>
      </c>
      <c r="BJ110" s="199" t="s">
        <v>36</v>
      </c>
      <c r="BK110" s="197"/>
      <c r="BL110" s="197"/>
      <c r="BM110" s="197"/>
    </row>
    <row r="111" spans="1:65" s="2" customFormat="1">
      <c r="A111" s="36"/>
      <c r="B111" s="37"/>
      <c r="C111" s="38"/>
      <c r="D111" s="38"/>
      <c r="E111" s="38"/>
      <c r="F111" s="38"/>
      <c r="G111" s="38"/>
      <c r="H111" s="38"/>
      <c r="I111" s="130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65" s="2" customFormat="1" ht="29.25" customHeight="1">
      <c r="A112" s="36"/>
      <c r="B112" s="37"/>
      <c r="C112" s="120" t="s">
        <v>112</v>
      </c>
      <c r="D112" s="121"/>
      <c r="E112" s="121"/>
      <c r="F112" s="121"/>
      <c r="G112" s="121"/>
      <c r="H112" s="121"/>
      <c r="I112" s="174"/>
      <c r="J112" s="122">
        <f>ROUND(J96+J104,0)</f>
        <v>0</v>
      </c>
      <c r="K112" s="121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31" s="2" customFormat="1" ht="6.9" customHeight="1">
      <c r="A113" s="36"/>
      <c r="B113" s="56"/>
      <c r="C113" s="57"/>
      <c r="D113" s="57"/>
      <c r="E113" s="57"/>
      <c r="F113" s="57"/>
      <c r="G113" s="57"/>
      <c r="H113" s="57"/>
      <c r="I113" s="169"/>
      <c r="J113" s="57"/>
      <c r="K113" s="57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7" spans="1:31" s="2" customFormat="1" ht="6.9" customHeight="1">
      <c r="A117" s="36"/>
      <c r="B117" s="58"/>
      <c r="C117" s="59"/>
      <c r="D117" s="59"/>
      <c r="E117" s="59"/>
      <c r="F117" s="59"/>
      <c r="G117" s="59"/>
      <c r="H117" s="59"/>
      <c r="I117" s="172"/>
      <c r="J117" s="59"/>
      <c r="K117" s="59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31" s="2" customFormat="1" ht="24.9" customHeight="1">
      <c r="A118" s="36"/>
      <c r="B118" s="37"/>
      <c r="C118" s="24" t="s">
        <v>148</v>
      </c>
      <c r="D118" s="38"/>
      <c r="E118" s="38"/>
      <c r="F118" s="38"/>
      <c r="G118" s="38"/>
      <c r="H118" s="38"/>
      <c r="I118" s="130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31" s="2" customFormat="1" ht="6.9" customHeight="1">
      <c r="A119" s="36"/>
      <c r="B119" s="37"/>
      <c r="C119" s="38"/>
      <c r="D119" s="38"/>
      <c r="E119" s="38"/>
      <c r="F119" s="38"/>
      <c r="G119" s="38"/>
      <c r="H119" s="38"/>
      <c r="I119" s="130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31" s="2" customFormat="1" ht="12" customHeight="1">
      <c r="A120" s="36"/>
      <c r="B120" s="37"/>
      <c r="C120" s="30" t="s">
        <v>16</v>
      </c>
      <c r="D120" s="38"/>
      <c r="E120" s="38"/>
      <c r="F120" s="38"/>
      <c r="G120" s="38"/>
      <c r="H120" s="38"/>
      <c r="I120" s="130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31" s="2" customFormat="1" ht="16.5" customHeight="1">
      <c r="A121" s="36"/>
      <c r="B121" s="37"/>
      <c r="C121" s="38"/>
      <c r="D121" s="38"/>
      <c r="E121" s="358" t="str">
        <f>E7</f>
        <v>Holice - Změna užívání objektu E v dílně povrchových úprav na lakovnu</v>
      </c>
      <c r="F121" s="359"/>
      <c r="G121" s="359"/>
      <c r="H121" s="359"/>
      <c r="I121" s="130"/>
      <c r="J121" s="38"/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31" s="2" customFormat="1" ht="12" customHeight="1">
      <c r="A122" s="36"/>
      <c r="B122" s="37"/>
      <c r="C122" s="30" t="s">
        <v>114</v>
      </c>
      <c r="D122" s="38"/>
      <c r="E122" s="38"/>
      <c r="F122" s="38"/>
      <c r="G122" s="38"/>
      <c r="H122" s="38"/>
      <c r="I122" s="130"/>
      <c r="J122" s="38"/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31" s="2" customFormat="1" ht="16.5" customHeight="1">
      <c r="A123" s="36"/>
      <c r="B123" s="37"/>
      <c r="C123" s="38"/>
      <c r="D123" s="38"/>
      <c r="E123" s="347" t="str">
        <f>E9</f>
        <v>03 - Vzduchotechnika</v>
      </c>
      <c r="F123" s="360"/>
      <c r="G123" s="360"/>
      <c r="H123" s="360"/>
      <c r="I123" s="130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31" s="2" customFormat="1" ht="6.9" customHeight="1">
      <c r="A124" s="36"/>
      <c r="B124" s="37"/>
      <c r="C124" s="38"/>
      <c r="D124" s="38"/>
      <c r="E124" s="38"/>
      <c r="F124" s="38"/>
      <c r="G124" s="38"/>
      <c r="H124" s="38"/>
      <c r="I124" s="130"/>
      <c r="J124" s="38"/>
      <c r="K124" s="38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pans="1:31" s="2" customFormat="1" ht="12" customHeight="1">
      <c r="A125" s="36"/>
      <c r="B125" s="37"/>
      <c r="C125" s="30" t="s">
        <v>20</v>
      </c>
      <c r="D125" s="38"/>
      <c r="E125" s="38"/>
      <c r="F125" s="28" t="str">
        <f>F12</f>
        <v>Holice</v>
      </c>
      <c r="G125" s="38"/>
      <c r="H125" s="38"/>
      <c r="I125" s="132" t="s">
        <v>22</v>
      </c>
      <c r="J125" s="68" t="str">
        <f>IF(J12="","",J12)</f>
        <v>22. 4. 2020</v>
      </c>
      <c r="K125" s="38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pans="1:31" s="2" customFormat="1" ht="6.9" customHeight="1">
      <c r="A126" s="36"/>
      <c r="B126" s="37"/>
      <c r="C126" s="38"/>
      <c r="D126" s="38"/>
      <c r="E126" s="38"/>
      <c r="F126" s="38"/>
      <c r="G126" s="38"/>
      <c r="H126" s="38"/>
      <c r="I126" s="130"/>
      <c r="J126" s="38"/>
      <c r="K126" s="38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pans="1:31" s="2" customFormat="1" ht="54.45" customHeight="1">
      <c r="A127" s="36"/>
      <c r="B127" s="37"/>
      <c r="C127" s="30" t="s">
        <v>24</v>
      </c>
      <c r="D127" s="38"/>
      <c r="E127" s="38"/>
      <c r="F127" s="28" t="str">
        <f>E15</f>
        <v>SŠA Holice, Nádražní 301, 534 01 Holice</v>
      </c>
      <c r="G127" s="38"/>
      <c r="H127" s="38"/>
      <c r="I127" s="132" t="s">
        <v>31</v>
      </c>
      <c r="J127" s="33" t="str">
        <f>E21</f>
        <v>ApA Architektonicko-projekt.ateliér Vamberk s.r.o.</v>
      </c>
      <c r="K127" s="38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pans="1:31" s="2" customFormat="1" ht="54.45" customHeight="1">
      <c r="A128" s="36"/>
      <c r="B128" s="37"/>
      <c r="C128" s="30" t="s">
        <v>29</v>
      </c>
      <c r="D128" s="38"/>
      <c r="E128" s="38"/>
      <c r="F128" s="28" t="str">
        <f>IF(E18="","",E18)</f>
        <v>Vyplň údaj</v>
      </c>
      <c r="G128" s="38"/>
      <c r="H128" s="38"/>
      <c r="I128" s="132" t="s">
        <v>37</v>
      </c>
      <c r="J128" s="33" t="str">
        <f>E24</f>
        <v>ApA Architektonicko-projekt.ateliér Vamberk s.r.o.</v>
      </c>
      <c r="K128" s="38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pans="1:65" s="2" customFormat="1" ht="10.35" customHeight="1">
      <c r="A129" s="36"/>
      <c r="B129" s="37"/>
      <c r="C129" s="38"/>
      <c r="D129" s="38"/>
      <c r="E129" s="38"/>
      <c r="F129" s="38"/>
      <c r="G129" s="38"/>
      <c r="H129" s="38"/>
      <c r="I129" s="130"/>
      <c r="J129" s="38"/>
      <c r="K129" s="38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pans="1:65" s="11" customFormat="1" ht="29.25" customHeight="1">
      <c r="A130" s="201"/>
      <c r="B130" s="202"/>
      <c r="C130" s="203" t="s">
        <v>149</v>
      </c>
      <c r="D130" s="204" t="s">
        <v>67</v>
      </c>
      <c r="E130" s="204" t="s">
        <v>63</v>
      </c>
      <c r="F130" s="204" t="s">
        <v>64</v>
      </c>
      <c r="G130" s="204" t="s">
        <v>150</v>
      </c>
      <c r="H130" s="204" t="s">
        <v>151</v>
      </c>
      <c r="I130" s="205" t="s">
        <v>152</v>
      </c>
      <c r="J130" s="206" t="s">
        <v>119</v>
      </c>
      <c r="K130" s="207" t="s">
        <v>153</v>
      </c>
      <c r="L130" s="208"/>
      <c r="M130" s="77" t="s">
        <v>1</v>
      </c>
      <c r="N130" s="78" t="s">
        <v>46</v>
      </c>
      <c r="O130" s="78" t="s">
        <v>154</v>
      </c>
      <c r="P130" s="78" t="s">
        <v>155</v>
      </c>
      <c r="Q130" s="78" t="s">
        <v>156</v>
      </c>
      <c r="R130" s="78" t="s">
        <v>157</v>
      </c>
      <c r="S130" s="78" t="s">
        <v>158</v>
      </c>
      <c r="T130" s="79" t="s">
        <v>159</v>
      </c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</row>
    <row r="131" spans="1:65" s="2" customFormat="1" ht="22.95" customHeight="1">
      <c r="A131" s="36"/>
      <c r="B131" s="37"/>
      <c r="C131" s="84" t="s">
        <v>160</v>
      </c>
      <c r="D131" s="38"/>
      <c r="E131" s="38"/>
      <c r="F131" s="38"/>
      <c r="G131" s="38"/>
      <c r="H131" s="38"/>
      <c r="I131" s="130"/>
      <c r="J131" s="209">
        <f>BK131</f>
        <v>0</v>
      </c>
      <c r="K131" s="38"/>
      <c r="L131" s="39"/>
      <c r="M131" s="80"/>
      <c r="N131" s="210"/>
      <c r="O131" s="81"/>
      <c r="P131" s="211">
        <f>P132+P175</f>
        <v>0</v>
      </c>
      <c r="Q131" s="81"/>
      <c r="R131" s="211">
        <f>R132+R175</f>
        <v>0</v>
      </c>
      <c r="S131" s="81"/>
      <c r="T131" s="212">
        <f>T132+T175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8" t="s">
        <v>81</v>
      </c>
      <c r="AU131" s="18" t="s">
        <v>121</v>
      </c>
      <c r="BK131" s="213">
        <f>BK132+BK175</f>
        <v>0</v>
      </c>
    </row>
    <row r="132" spans="1:65" s="12" customFormat="1" ht="25.95" customHeight="1">
      <c r="B132" s="214"/>
      <c r="C132" s="215"/>
      <c r="D132" s="216" t="s">
        <v>81</v>
      </c>
      <c r="E132" s="217" t="s">
        <v>161</v>
      </c>
      <c r="F132" s="217" t="s">
        <v>161</v>
      </c>
      <c r="G132" s="215"/>
      <c r="H132" s="215"/>
      <c r="I132" s="218"/>
      <c r="J132" s="193">
        <f>BK132</f>
        <v>0</v>
      </c>
      <c r="K132" s="215"/>
      <c r="L132" s="219"/>
      <c r="M132" s="220"/>
      <c r="N132" s="221"/>
      <c r="O132" s="221"/>
      <c r="P132" s="222">
        <f>P133+P146+P159</f>
        <v>0</v>
      </c>
      <c r="Q132" s="221"/>
      <c r="R132" s="222">
        <f>R133+R146+R159</f>
        <v>0</v>
      </c>
      <c r="S132" s="221"/>
      <c r="T132" s="223">
        <f>T133+T146+T159</f>
        <v>0</v>
      </c>
      <c r="AR132" s="224" t="s">
        <v>36</v>
      </c>
      <c r="AT132" s="225" t="s">
        <v>81</v>
      </c>
      <c r="AU132" s="225" t="s">
        <v>82</v>
      </c>
      <c r="AY132" s="224" t="s">
        <v>163</v>
      </c>
      <c r="BK132" s="226">
        <f>BK133+BK146+BK159</f>
        <v>0</v>
      </c>
    </row>
    <row r="133" spans="1:65" s="12" customFormat="1" ht="22.95" customHeight="1">
      <c r="B133" s="214"/>
      <c r="C133" s="215"/>
      <c r="D133" s="216" t="s">
        <v>81</v>
      </c>
      <c r="E133" s="227" t="s">
        <v>679</v>
      </c>
      <c r="F133" s="227" t="s">
        <v>680</v>
      </c>
      <c r="G133" s="215"/>
      <c r="H133" s="215"/>
      <c r="I133" s="218"/>
      <c r="J133" s="228">
        <f>BK133</f>
        <v>0</v>
      </c>
      <c r="K133" s="215"/>
      <c r="L133" s="219"/>
      <c r="M133" s="220"/>
      <c r="N133" s="221"/>
      <c r="O133" s="221"/>
      <c r="P133" s="222">
        <f>SUM(P134:P145)</f>
        <v>0</v>
      </c>
      <c r="Q133" s="221"/>
      <c r="R133" s="222">
        <f>SUM(R134:R145)</f>
        <v>0</v>
      </c>
      <c r="S133" s="221"/>
      <c r="T133" s="223">
        <f>SUM(T134:T145)</f>
        <v>0</v>
      </c>
      <c r="AR133" s="224" t="s">
        <v>36</v>
      </c>
      <c r="AT133" s="225" t="s">
        <v>81</v>
      </c>
      <c r="AU133" s="225" t="s">
        <v>36</v>
      </c>
      <c r="AY133" s="224" t="s">
        <v>163</v>
      </c>
      <c r="BK133" s="226">
        <f>SUM(BK134:BK145)</f>
        <v>0</v>
      </c>
    </row>
    <row r="134" spans="1:65" s="2" customFormat="1" ht="21.75" customHeight="1">
      <c r="A134" s="36"/>
      <c r="B134" s="37"/>
      <c r="C134" s="229" t="s">
        <v>36</v>
      </c>
      <c r="D134" s="229" t="s">
        <v>165</v>
      </c>
      <c r="E134" s="230" t="s">
        <v>681</v>
      </c>
      <c r="F134" s="231" t="s">
        <v>682</v>
      </c>
      <c r="G134" s="232" t="s">
        <v>538</v>
      </c>
      <c r="H134" s="233">
        <v>1</v>
      </c>
      <c r="I134" s="234"/>
      <c r="J134" s="235">
        <f>ROUND(I134*H134,2)</f>
        <v>0</v>
      </c>
      <c r="K134" s="236"/>
      <c r="L134" s="39"/>
      <c r="M134" s="237" t="s">
        <v>1</v>
      </c>
      <c r="N134" s="238" t="s">
        <v>47</v>
      </c>
      <c r="O134" s="73"/>
      <c r="P134" s="239">
        <f>O134*H134</f>
        <v>0</v>
      </c>
      <c r="Q134" s="239">
        <v>0</v>
      </c>
      <c r="R134" s="239">
        <f>Q134*H134</f>
        <v>0</v>
      </c>
      <c r="S134" s="239">
        <v>0</v>
      </c>
      <c r="T134" s="24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41" t="s">
        <v>169</v>
      </c>
      <c r="AT134" s="241" t="s">
        <v>165</v>
      </c>
      <c r="AU134" s="241" t="s">
        <v>91</v>
      </c>
      <c r="AY134" s="18" t="s">
        <v>163</v>
      </c>
      <c r="BE134" s="116">
        <f>IF(N134="základní",J134,0)</f>
        <v>0</v>
      </c>
      <c r="BF134" s="116">
        <f>IF(N134="snížená",J134,0)</f>
        <v>0</v>
      </c>
      <c r="BG134" s="116">
        <f>IF(N134="zákl. přenesená",J134,0)</f>
        <v>0</v>
      </c>
      <c r="BH134" s="116">
        <f>IF(N134="sníž. přenesená",J134,0)</f>
        <v>0</v>
      </c>
      <c r="BI134" s="116">
        <f>IF(N134="nulová",J134,0)</f>
        <v>0</v>
      </c>
      <c r="BJ134" s="18" t="s">
        <v>36</v>
      </c>
      <c r="BK134" s="116">
        <f>ROUND(I134*H134,2)</f>
        <v>0</v>
      </c>
      <c r="BL134" s="18" t="s">
        <v>169</v>
      </c>
      <c r="BM134" s="241" t="s">
        <v>683</v>
      </c>
    </row>
    <row r="135" spans="1:65" s="13" customFormat="1">
      <c r="B135" s="242"/>
      <c r="C135" s="243"/>
      <c r="D135" s="244" t="s">
        <v>171</v>
      </c>
      <c r="E135" s="245" t="s">
        <v>1</v>
      </c>
      <c r="F135" s="246" t="s">
        <v>36</v>
      </c>
      <c r="G135" s="243"/>
      <c r="H135" s="247">
        <v>1</v>
      </c>
      <c r="I135" s="248"/>
      <c r="J135" s="243"/>
      <c r="K135" s="243"/>
      <c r="L135" s="249"/>
      <c r="M135" s="250"/>
      <c r="N135" s="251"/>
      <c r="O135" s="251"/>
      <c r="P135" s="251"/>
      <c r="Q135" s="251"/>
      <c r="R135" s="251"/>
      <c r="S135" s="251"/>
      <c r="T135" s="252"/>
      <c r="AT135" s="253" t="s">
        <v>171</v>
      </c>
      <c r="AU135" s="253" t="s">
        <v>91</v>
      </c>
      <c r="AV135" s="13" t="s">
        <v>91</v>
      </c>
      <c r="AW135" s="13" t="s">
        <v>35</v>
      </c>
      <c r="AX135" s="13" t="s">
        <v>82</v>
      </c>
      <c r="AY135" s="253" t="s">
        <v>163</v>
      </c>
    </row>
    <row r="136" spans="1:65" s="14" customFormat="1">
      <c r="B136" s="254"/>
      <c r="C136" s="255"/>
      <c r="D136" s="244" t="s">
        <v>171</v>
      </c>
      <c r="E136" s="256" t="s">
        <v>1</v>
      </c>
      <c r="F136" s="257" t="s">
        <v>173</v>
      </c>
      <c r="G136" s="255"/>
      <c r="H136" s="258">
        <v>1</v>
      </c>
      <c r="I136" s="259"/>
      <c r="J136" s="255"/>
      <c r="K136" s="255"/>
      <c r="L136" s="260"/>
      <c r="M136" s="261"/>
      <c r="N136" s="262"/>
      <c r="O136" s="262"/>
      <c r="P136" s="262"/>
      <c r="Q136" s="262"/>
      <c r="R136" s="262"/>
      <c r="S136" s="262"/>
      <c r="T136" s="263"/>
      <c r="AT136" s="264" t="s">
        <v>171</v>
      </c>
      <c r="AU136" s="264" t="s">
        <v>91</v>
      </c>
      <c r="AV136" s="14" t="s">
        <v>169</v>
      </c>
      <c r="AW136" s="14" t="s">
        <v>35</v>
      </c>
      <c r="AX136" s="14" t="s">
        <v>36</v>
      </c>
      <c r="AY136" s="264" t="s">
        <v>163</v>
      </c>
    </row>
    <row r="137" spans="1:65" s="2" customFormat="1" ht="21.75" customHeight="1">
      <c r="A137" s="36"/>
      <c r="B137" s="37"/>
      <c r="C137" s="229" t="s">
        <v>91</v>
      </c>
      <c r="D137" s="229" t="s">
        <v>165</v>
      </c>
      <c r="E137" s="230" t="s">
        <v>684</v>
      </c>
      <c r="F137" s="231" t="s">
        <v>685</v>
      </c>
      <c r="G137" s="232" t="s">
        <v>538</v>
      </c>
      <c r="H137" s="233">
        <v>1</v>
      </c>
      <c r="I137" s="234"/>
      <c r="J137" s="235">
        <f>ROUND(I137*H137,2)</f>
        <v>0</v>
      </c>
      <c r="K137" s="236"/>
      <c r="L137" s="39"/>
      <c r="M137" s="237" t="s">
        <v>1</v>
      </c>
      <c r="N137" s="238" t="s">
        <v>47</v>
      </c>
      <c r="O137" s="73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41" t="s">
        <v>169</v>
      </c>
      <c r="AT137" s="241" t="s">
        <v>165</v>
      </c>
      <c r="AU137" s="241" t="s">
        <v>91</v>
      </c>
      <c r="AY137" s="18" t="s">
        <v>163</v>
      </c>
      <c r="BE137" s="116">
        <f>IF(N137="základní",J137,0)</f>
        <v>0</v>
      </c>
      <c r="BF137" s="116">
        <f>IF(N137="snížená",J137,0)</f>
        <v>0</v>
      </c>
      <c r="BG137" s="116">
        <f>IF(N137="zákl. přenesená",J137,0)</f>
        <v>0</v>
      </c>
      <c r="BH137" s="116">
        <f>IF(N137="sníž. přenesená",J137,0)</f>
        <v>0</v>
      </c>
      <c r="BI137" s="116">
        <f>IF(N137="nulová",J137,0)</f>
        <v>0</v>
      </c>
      <c r="BJ137" s="18" t="s">
        <v>36</v>
      </c>
      <c r="BK137" s="116">
        <f>ROUND(I137*H137,2)</f>
        <v>0</v>
      </c>
      <c r="BL137" s="18" t="s">
        <v>169</v>
      </c>
      <c r="BM137" s="241" t="s">
        <v>686</v>
      </c>
    </row>
    <row r="138" spans="1:65" s="13" customFormat="1">
      <c r="B138" s="242"/>
      <c r="C138" s="243"/>
      <c r="D138" s="244" t="s">
        <v>171</v>
      </c>
      <c r="E138" s="245" t="s">
        <v>1</v>
      </c>
      <c r="F138" s="246" t="s">
        <v>36</v>
      </c>
      <c r="G138" s="243"/>
      <c r="H138" s="247">
        <v>1</v>
      </c>
      <c r="I138" s="248"/>
      <c r="J138" s="243"/>
      <c r="K138" s="243"/>
      <c r="L138" s="249"/>
      <c r="M138" s="250"/>
      <c r="N138" s="251"/>
      <c r="O138" s="251"/>
      <c r="P138" s="251"/>
      <c r="Q138" s="251"/>
      <c r="R138" s="251"/>
      <c r="S138" s="251"/>
      <c r="T138" s="252"/>
      <c r="AT138" s="253" t="s">
        <v>171</v>
      </c>
      <c r="AU138" s="253" t="s">
        <v>91</v>
      </c>
      <c r="AV138" s="13" t="s">
        <v>91</v>
      </c>
      <c r="AW138" s="13" t="s">
        <v>35</v>
      </c>
      <c r="AX138" s="13" t="s">
        <v>82</v>
      </c>
      <c r="AY138" s="253" t="s">
        <v>163</v>
      </c>
    </row>
    <row r="139" spans="1:65" s="14" customFormat="1">
      <c r="B139" s="254"/>
      <c r="C139" s="255"/>
      <c r="D139" s="244" t="s">
        <v>171</v>
      </c>
      <c r="E139" s="256" t="s">
        <v>1</v>
      </c>
      <c r="F139" s="257" t="s">
        <v>173</v>
      </c>
      <c r="G139" s="255"/>
      <c r="H139" s="258">
        <v>1</v>
      </c>
      <c r="I139" s="259"/>
      <c r="J139" s="255"/>
      <c r="K139" s="255"/>
      <c r="L139" s="260"/>
      <c r="M139" s="261"/>
      <c r="N139" s="262"/>
      <c r="O139" s="262"/>
      <c r="P139" s="262"/>
      <c r="Q139" s="262"/>
      <c r="R139" s="262"/>
      <c r="S139" s="262"/>
      <c r="T139" s="263"/>
      <c r="AT139" s="264" t="s">
        <v>171</v>
      </c>
      <c r="AU139" s="264" t="s">
        <v>91</v>
      </c>
      <c r="AV139" s="14" t="s">
        <v>169</v>
      </c>
      <c r="AW139" s="14" t="s">
        <v>35</v>
      </c>
      <c r="AX139" s="14" t="s">
        <v>36</v>
      </c>
      <c r="AY139" s="264" t="s">
        <v>163</v>
      </c>
    </row>
    <row r="140" spans="1:65" s="2" customFormat="1" ht="21.75" customHeight="1">
      <c r="A140" s="36"/>
      <c r="B140" s="37"/>
      <c r="C140" s="229" t="s">
        <v>178</v>
      </c>
      <c r="D140" s="229" t="s">
        <v>165</v>
      </c>
      <c r="E140" s="230" t="s">
        <v>687</v>
      </c>
      <c r="F140" s="231" t="s">
        <v>688</v>
      </c>
      <c r="G140" s="232" t="s">
        <v>525</v>
      </c>
      <c r="H140" s="233">
        <v>1</v>
      </c>
      <c r="I140" s="234"/>
      <c r="J140" s="235">
        <f>ROUND(I140*H140,2)</f>
        <v>0</v>
      </c>
      <c r="K140" s="236"/>
      <c r="L140" s="39"/>
      <c r="M140" s="237" t="s">
        <v>1</v>
      </c>
      <c r="N140" s="238" t="s">
        <v>47</v>
      </c>
      <c r="O140" s="73"/>
      <c r="P140" s="239">
        <f>O140*H140</f>
        <v>0</v>
      </c>
      <c r="Q140" s="239">
        <v>0</v>
      </c>
      <c r="R140" s="239">
        <f>Q140*H140</f>
        <v>0</v>
      </c>
      <c r="S140" s="239">
        <v>0</v>
      </c>
      <c r="T140" s="24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41" t="s">
        <v>169</v>
      </c>
      <c r="AT140" s="241" t="s">
        <v>165</v>
      </c>
      <c r="AU140" s="241" t="s">
        <v>91</v>
      </c>
      <c r="AY140" s="18" t="s">
        <v>163</v>
      </c>
      <c r="BE140" s="116">
        <f>IF(N140="základní",J140,0)</f>
        <v>0</v>
      </c>
      <c r="BF140" s="116">
        <f>IF(N140="snížená",J140,0)</f>
        <v>0</v>
      </c>
      <c r="BG140" s="116">
        <f>IF(N140="zákl. přenesená",J140,0)</f>
        <v>0</v>
      </c>
      <c r="BH140" s="116">
        <f>IF(N140="sníž. přenesená",J140,0)</f>
        <v>0</v>
      </c>
      <c r="BI140" s="116">
        <f>IF(N140="nulová",J140,0)</f>
        <v>0</v>
      </c>
      <c r="BJ140" s="18" t="s">
        <v>36</v>
      </c>
      <c r="BK140" s="116">
        <f>ROUND(I140*H140,2)</f>
        <v>0</v>
      </c>
      <c r="BL140" s="18" t="s">
        <v>169</v>
      </c>
      <c r="BM140" s="241" t="s">
        <v>689</v>
      </c>
    </row>
    <row r="141" spans="1:65" s="13" customFormat="1">
      <c r="B141" s="242"/>
      <c r="C141" s="243"/>
      <c r="D141" s="244" t="s">
        <v>171</v>
      </c>
      <c r="E141" s="245" t="s">
        <v>1</v>
      </c>
      <c r="F141" s="246" t="s">
        <v>36</v>
      </c>
      <c r="G141" s="243"/>
      <c r="H141" s="247">
        <v>1</v>
      </c>
      <c r="I141" s="248"/>
      <c r="J141" s="243"/>
      <c r="K141" s="243"/>
      <c r="L141" s="249"/>
      <c r="M141" s="250"/>
      <c r="N141" s="251"/>
      <c r="O141" s="251"/>
      <c r="P141" s="251"/>
      <c r="Q141" s="251"/>
      <c r="R141" s="251"/>
      <c r="S141" s="251"/>
      <c r="T141" s="252"/>
      <c r="AT141" s="253" t="s">
        <v>171</v>
      </c>
      <c r="AU141" s="253" t="s">
        <v>91</v>
      </c>
      <c r="AV141" s="13" t="s">
        <v>91</v>
      </c>
      <c r="AW141" s="13" t="s">
        <v>35</v>
      </c>
      <c r="AX141" s="13" t="s">
        <v>82</v>
      </c>
      <c r="AY141" s="253" t="s">
        <v>163</v>
      </c>
    </row>
    <row r="142" spans="1:65" s="14" customFormat="1">
      <c r="B142" s="254"/>
      <c r="C142" s="255"/>
      <c r="D142" s="244" t="s">
        <v>171</v>
      </c>
      <c r="E142" s="256" t="s">
        <v>1</v>
      </c>
      <c r="F142" s="257" t="s">
        <v>173</v>
      </c>
      <c r="G142" s="255"/>
      <c r="H142" s="258">
        <v>1</v>
      </c>
      <c r="I142" s="259"/>
      <c r="J142" s="255"/>
      <c r="K142" s="255"/>
      <c r="L142" s="260"/>
      <c r="M142" s="261"/>
      <c r="N142" s="262"/>
      <c r="O142" s="262"/>
      <c r="P142" s="262"/>
      <c r="Q142" s="262"/>
      <c r="R142" s="262"/>
      <c r="S142" s="262"/>
      <c r="T142" s="263"/>
      <c r="AT142" s="264" t="s">
        <v>171</v>
      </c>
      <c r="AU142" s="264" t="s">
        <v>91</v>
      </c>
      <c r="AV142" s="14" t="s">
        <v>169</v>
      </c>
      <c r="AW142" s="14" t="s">
        <v>35</v>
      </c>
      <c r="AX142" s="14" t="s">
        <v>36</v>
      </c>
      <c r="AY142" s="264" t="s">
        <v>163</v>
      </c>
    </row>
    <row r="143" spans="1:65" s="2" customFormat="1" ht="21.75" customHeight="1">
      <c r="A143" s="36"/>
      <c r="B143" s="37"/>
      <c r="C143" s="229" t="s">
        <v>169</v>
      </c>
      <c r="D143" s="229" t="s">
        <v>165</v>
      </c>
      <c r="E143" s="230" t="s">
        <v>690</v>
      </c>
      <c r="F143" s="231" t="s">
        <v>691</v>
      </c>
      <c r="G143" s="232" t="s">
        <v>525</v>
      </c>
      <c r="H143" s="233">
        <v>1</v>
      </c>
      <c r="I143" s="234"/>
      <c r="J143" s="235">
        <f>ROUND(I143*H143,2)</f>
        <v>0</v>
      </c>
      <c r="K143" s="236"/>
      <c r="L143" s="39"/>
      <c r="M143" s="237" t="s">
        <v>1</v>
      </c>
      <c r="N143" s="238" t="s">
        <v>47</v>
      </c>
      <c r="O143" s="73"/>
      <c r="P143" s="239">
        <f>O143*H143</f>
        <v>0</v>
      </c>
      <c r="Q143" s="239">
        <v>0</v>
      </c>
      <c r="R143" s="239">
        <f>Q143*H143</f>
        <v>0</v>
      </c>
      <c r="S143" s="239">
        <v>0</v>
      </c>
      <c r="T143" s="240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41" t="s">
        <v>169</v>
      </c>
      <c r="AT143" s="241" t="s">
        <v>165</v>
      </c>
      <c r="AU143" s="241" t="s">
        <v>91</v>
      </c>
      <c r="AY143" s="18" t="s">
        <v>163</v>
      </c>
      <c r="BE143" s="116">
        <f>IF(N143="základní",J143,0)</f>
        <v>0</v>
      </c>
      <c r="BF143" s="116">
        <f>IF(N143="snížená",J143,0)</f>
        <v>0</v>
      </c>
      <c r="BG143" s="116">
        <f>IF(N143="zákl. přenesená",J143,0)</f>
        <v>0</v>
      </c>
      <c r="BH143" s="116">
        <f>IF(N143="sníž. přenesená",J143,0)</f>
        <v>0</v>
      </c>
      <c r="BI143" s="116">
        <f>IF(N143="nulová",J143,0)</f>
        <v>0</v>
      </c>
      <c r="BJ143" s="18" t="s">
        <v>36</v>
      </c>
      <c r="BK143" s="116">
        <f>ROUND(I143*H143,2)</f>
        <v>0</v>
      </c>
      <c r="BL143" s="18" t="s">
        <v>169</v>
      </c>
      <c r="BM143" s="241" t="s">
        <v>692</v>
      </c>
    </row>
    <row r="144" spans="1:65" s="13" customFormat="1">
      <c r="B144" s="242"/>
      <c r="C144" s="243"/>
      <c r="D144" s="244" t="s">
        <v>171</v>
      </c>
      <c r="E144" s="245" t="s">
        <v>1</v>
      </c>
      <c r="F144" s="246" t="s">
        <v>36</v>
      </c>
      <c r="G144" s="243"/>
      <c r="H144" s="247">
        <v>1</v>
      </c>
      <c r="I144" s="248"/>
      <c r="J144" s="243"/>
      <c r="K144" s="243"/>
      <c r="L144" s="249"/>
      <c r="M144" s="250"/>
      <c r="N144" s="251"/>
      <c r="O144" s="251"/>
      <c r="P144" s="251"/>
      <c r="Q144" s="251"/>
      <c r="R144" s="251"/>
      <c r="S144" s="251"/>
      <c r="T144" s="252"/>
      <c r="AT144" s="253" t="s">
        <v>171</v>
      </c>
      <c r="AU144" s="253" t="s">
        <v>91</v>
      </c>
      <c r="AV144" s="13" t="s">
        <v>91</v>
      </c>
      <c r="AW144" s="13" t="s">
        <v>35</v>
      </c>
      <c r="AX144" s="13" t="s">
        <v>82</v>
      </c>
      <c r="AY144" s="253" t="s">
        <v>163</v>
      </c>
    </row>
    <row r="145" spans="1:65" s="14" customFormat="1">
      <c r="B145" s="254"/>
      <c r="C145" s="255"/>
      <c r="D145" s="244" t="s">
        <v>171</v>
      </c>
      <c r="E145" s="256" t="s">
        <v>1</v>
      </c>
      <c r="F145" s="257" t="s">
        <v>173</v>
      </c>
      <c r="G145" s="255"/>
      <c r="H145" s="258">
        <v>1</v>
      </c>
      <c r="I145" s="259"/>
      <c r="J145" s="255"/>
      <c r="K145" s="255"/>
      <c r="L145" s="260"/>
      <c r="M145" s="261"/>
      <c r="N145" s="262"/>
      <c r="O145" s="262"/>
      <c r="P145" s="262"/>
      <c r="Q145" s="262"/>
      <c r="R145" s="262"/>
      <c r="S145" s="262"/>
      <c r="T145" s="263"/>
      <c r="AT145" s="264" t="s">
        <v>171</v>
      </c>
      <c r="AU145" s="264" t="s">
        <v>91</v>
      </c>
      <c r="AV145" s="14" t="s">
        <v>169</v>
      </c>
      <c r="AW145" s="14" t="s">
        <v>35</v>
      </c>
      <c r="AX145" s="14" t="s">
        <v>36</v>
      </c>
      <c r="AY145" s="264" t="s">
        <v>163</v>
      </c>
    </row>
    <row r="146" spans="1:65" s="12" customFormat="1" ht="22.95" customHeight="1">
      <c r="B146" s="214"/>
      <c r="C146" s="215"/>
      <c r="D146" s="216" t="s">
        <v>81</v>
      </c>
      <c r="E146" s="227" t="s">
        <v>693</v>
      </c>
      <c r="F146" s="227" t="s">
        <v>694</v>
      </c>
      <c r="G146" s="215"/>
      <c r="H146" s="215"/>
      <c r="I146" s="218"/>
      <c r="J146" s="228">
        <f>BK146</f>
        <v>0</v>
      </c>
      <c r="K146" s="215"/>
      <c r="L146" s="219"/>
      <c r="M146" s="220"/>
      <c r="N146" s="221"/>
      <c r="O146" s="221"/>
      <c r="P146" s="222">
        <f>SUM(P147:P158)</f>
        <v>0</v>
      </c>
      <c r="Q146" s="221"/>
      <c r="R146" s="222">
        <f>SUM(R147:R158)</f>
        <v>0</v>
      </c>
      <c r="S146" s="221"/>
      <c r="T146" s="223">
        <f>SUM(T147:T158)</f>
        <v>0</v>
      </c>
      <c r="AR146" s="224" t="s">
        <v>36</v>
      </c>
      <c r="AT146" s="225" t="s">
        <v>81</v>
      </c>
      <c r="AU146" s="225" t="s">
        <v>36</v>
      </c>
      <c r="AY146" s="224" t="s">
        <v>163</v>
      </c>
      <c r="BK146" s="226">
        <f>SUM(BK147:BK158)</f>
        <v>0</v>
      </c>
    </row>
    <row r="147" spans="1:65" s="2" customFormat="1" ht="21.75" customHeight="1">
      <c r="A147" s="36"/>
      <c r="B147" s="37"/>
      <c r="C147" s="229" t="s">
        <v>185</v>
      </c>
      <c r="D147" s="229" t="s">
        <v>165</v>
      </c>
      <c r="E147" s="230" t="s">
        <v>695</v>
      </c>
      <c r="F147" s="231" t="s">
        <v>696</v>
      </c>
      <c r="G147" s="232" t="s">
        <v>538</v>
      </c>
      <c r="H147" s="233">
        <v>1</v>
      </c>
      <c r="I147" s="234"/>
      <c r="J147" s="235">
        <f>ROUND(I147*H147,2)</f>
        <v>0</v>
      </c>
      <c r="K147" s="236"/>
      <c r="L147" s="39"/>
      <c r="M147" s="237" t="s">
        <v>1</v>
      </c>
      <c r="N147" s="238" t="s">
        <v>47</v>
      </c>
      <c r="O147" s="73"/>
      <c r="P147" s="239">
        <f>O147*H147</f>
        <v>0</v>
      </c>
      <c r="Q147" s="239">
        <v>0</v>
      </c>
      <c r="R147" s="239">
        <f>Q147*H147</f>
        <v>0</v>
      </c>
      <c r="S147" s="239">
        <v>0</v>
      </c>
      <c r="T147" s="24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41" t="s">
        <v>169</v>
      </c>
      <c r="AT147" s="241" t="s">
        <v>165</v>
      </c>
      <c r="AU147" s="241" t="s">
        <v>91</v>
      </c>
      <c r="AY147" s="18" t="s">
        <v>163</v>
      </c>
      <c r="BE147" s="116">
        <f>IF(N147="základní",J147,0)</f>
        <v>0</v>
      </c>
      <c r="BF147" s="116">
        <f>IF(N147="snížená",J147,0)</f>
        <v>0</v>
      </c>
      <c r="BG147" s="116">
        <f>IF(N147="zákl. přenesená",J147,0)</f>
        <v>0</v>
      </c>
      <c r="BH147" s="116">
        <f>IF(N147="sníž. přenesená",J147,0)</f>
        <v>0</v>
      </c>
      <c r="BI147" s="116">
        <f>IF(N147="nulová",J147,0)</f>
        <v>0</v>
      </c>
      <c r="BJ147" s="18" t="s">
        <v>36</v>
      </c>
      <c r="BK147" s="116">
        <f>ROUND(I147*H147,2)</f>
        <v>0</v>
      </c>
      <c r="BL147" s="18" t="s">
        <v>169</v>
      </c>
      <c r="BM147" s="241" t="s">
        <v>697</v>
      </c>
    </row>
    <row r="148" spans="1:65" s="13" customFormat="1">
      <c r="B148" s="242"/>
      <c r="C148" s="243"/>
      <c r="D148" s="244" t="s">
        <v>171</v>
      </c>
      <c r="E148" s="245" t="s">
        <v>1</v>
      </c>
      <c r="F148" s="246" t="s">
        <v>36</v>
      </c>
      <c r="G148" s="243"/>
      <c r="H148" s="247">
        <v>1</v>
      </c>
      <c r="I148" s="248"/>
      <c r="J148" s="243"/>
      <c r="K148" s="243"/>
      <c r="L148" s="249"/>
      <c r="M148" s="250"/>
      <c r="N148" s="251"/>
      <c r="O148" s="251"/>
      <c r="P148" s="251"/>
      <c r="Q148" s="251"/>
      <c r="R148" s="251"/>
      <c r="S148" s="251"/>
      <c r="T148" s="252"/>
      <c r="AT148" s="253" t="s">
        <v>171</v>
      </c>
      <c r="AU148" s="253" t="s">
        <v>91</v>
      </c>
      <c r="AV148" s="13" t="s">
        <v>91</v>
      </c>
      <c r="AW148" s="13" t="s">
        <v>35</v>
      </c>
      <c r="AX148" s="13" t="s">
        <v>82</v>
      </c>
      <c r="AY148" s="253" t="s">
        <v>163</v>
      </c>
    </row>
    <row r="149" spans="1:65" s="14" customFormat="1">
      <c r="B149" s="254"/>
      <c r="C149" s="255"/>
      <c r="D149" s="244" t="s">
        <v>171</v>
      </c>
      <c r="E149" s="256" t="s">
        <v>1</v>
      </c>
      <c r="F149" s="257" t="s">
        <v>173</v>
      </c>
      <c r="G149" s="255"/>
      <c r="H149" s="258">
        <v>1</v>
      </c>
      <c r="I149" s="259"/>
      <c r="J149" s="255"/>
      <c r="K149" s="255"/>
      <c r="L149" s="260"/>
      <c r="M149" s="261"/>
      <c r="N149" s="262"/>
      <c r="O149" s="262"/>
      <c r="P149" s="262"/>
      <c r="Q149" s="262"/>
      <c r="R149" s="262"/>
      <c r="S149" s="262"/>
      <c r="T149" s="263"/>
      <c r="AT149" s="264" t="s">
        <v>171</v>
      </c>
      <c r="AU149" s="264" t="s">
        <v>91</v>
      </c>
      <c r="AV149" s="14" t="s">
        <v>169</v>
      </c>
      <c r="AW149" s="14" t="s">
        <v>35</v>
      </c>
      <c r="AX149" s="14" t="s">
        <v>36</v>
      </c>
      <c r="AY149" s="264" t="s">
        <v>163</v>
      </c>
    </row>
    <row r="150" spans="1:65" s="2" customFormat="1" ht="21.75" customHeight="1">
      <c r="A150" s="36"/>
      <c r="B150" s="37"/>
      <c r="C150" s="229" t="s">
        <v>189</v>
      </c>
      <c r="D150" s="229" t="s">
        <v>165</v>
      </c>
      <c r="E150" s="230" t="s">
        <v>698</v>
      </c>
      <c r="F150" s="231" t="s">
        <v>699</v>
      </c>
      <c r="G150" s="232" t="s">
        <v>538</v>
      </c>
      <c r="H150" s="233">
        <v>1</v>
      </c>
      <c r="I150" s="234"/>
      <c r="J150" s="235">
        <f>ROUND(I150*H150,2)</f>
        <v>0</v>
      </c>
      <c r="K150" s="236"/>
      <c r="L150" s="39"/>
      <c r="M150" s="237" t="s">
        <v>1</v>
      </c>
      <c r="N150" s="238" t="s">
        <v>47</v>
      </c>
      <c r="O150" s="73"/>
      <c r="P150" s="239">
        <f>O150*H150</f>
        <v>0</v>
      </c>
      <c r="Q150" s="239">
        <v>0</v>
      </c>
      <c r="R150" s="239">
        <f>Q150*H150</f>
        <v>0</v>
      </c>
      <c r="S150" s="239">
        <v>0</v>
      </c>
      <c r="T150" s="24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41" t="s">
        <v>169</v>
      </c>
      <c r="AT150" s="241" t="s">
        <v>165</v>
      </c>
      <c r="AU150" s="241" t="s">
        <v>91</v>
      </c>
      <c r="AY150" s="18" t="s">
        <v>163</v>
      </c>
      <c r="BE150" s="116">
        <f>IF(N150="základní",J150,0)</f>
        <v>0</v>
      </c>
      <c r="BF150" s="116">
        <f>IF(N150="snížená",J150,0)</f>
        <v>0</v>
      </c>
      <c r="BG150" s="116">
        <f>IF(N150="zákl. přenesená",J150,0)</f>
        <v>0</v>
      </c>
      <c r="BH150" s="116">
        <f>IF(N150="sníž. přenesená",J150,0)</f>
        <v>0</v>
      </c>
      <c r="BI150" s="116">
        <f>IF(N150="nulová",J150,0)</f>
        <v>0</v>
      </c>
      <c r="BJ150" s="18" t="s">
        <v>36</v>
      </c>
      <c r="BK150" s="116">
        <f>ROUND(I150*H150,2)</f>
        <v>0</v>
      </c>
      <c r="BL150" s="18" t="s">
        <v>169</v>
      </c>
      <c r="BM150" s="241" t="s">
        <v>700</v>
      </c>
    </row>
    <row r="151" spans="1:65" s="13" customFormat="1">
      <c r="B151" s="242"/>
      <c r="C151" s="243"/>
      <c r="D151" s="244" t="s">
        <v>171</v>
      </c>
      <c r="E151" s="245" t="s">
        <v>1</v>
      </c>
      <c r="F151" s="246" t="s">
        <v>36</v>
      </c>
      <c r="G151" s="243"/>
      <c r="H151" s="247">
        <v>1</v>
      </c>
      <c r="I151" s="248"/>
      <c r="J151" s="243"/>
      <c r="K151" s="243"/>
      <c r="L151" s="249"/>
      <c r="M151" s="250"/>
      <c r="N151" s="251"/>
      <c r="O151" s="251"/>
      <c r="P151" s="251"/>
      <c r="Q151" s="251"/>
      <c r="R151" s="251"/>
      <c r="S151" s="251"/>
      <c r="T151" s="252"/>
      <c r="AT151" s="253" t="s">
        <v>171</v>
      </c>
      <c r="AU151" s="253" t="s">
        <v>91</v>
      </c>
      <c r="AV151" s="13" t="s">
        <v>91</v>
      </c>
      <c r="AW151" s="13" t="s">
        <v>35</v>
      </c>
      <c r="AX151" s="13" t="s">
        <v>82</v>
      </c>
      <c r="AY151" s="253" t="s">
        <v>163</v>
      </c>
    </row>
    <row r="152" spans="1:65" s="14" customFormat="1">
      <c r="B152" s="254"/>
      <c r="C152" s="255"/>
      <c r="D152" s="244" t="s">
        <v>171</v>
      </c>
      <c r="E152" s="256" t="s">
        <v>1</v>
      </c>
      <c r="F152" s="257" t="s">
        <v>173</v>
      </c>
      <c r="G152" s="255"/>
      <c r="H152" s="258">
        <v>1</v>
      </c>
      <c r="I152" s="259"/>
      <c r="J152" s="255"/>
      <c r="K152" s="255"/>
      <c r="L152" s="260"/>
      <c r="M152" s="261"/>
      <c r="N152" s="262"/>
      <c r="O152" s="262"/>
      <c r="P152" s="262"/>
      <c r="Q152" s="262"/>
      <c r="R152" s="262"/>
      <c r="S152" s="262"/>
      <c r="T152" s="263"/>
      <c r="AT152" s="264" t="s">
        <v>171</v>
      </c>
      <c r="AU152" s="264" t="s">
        <v>91</v>
      </c>
      <c r="AV152" s="14" t="s">
        <v>169</v>
      </c>
      <c r="AW152" s="14" t="s">
        <v>35</v>
      </c>
      <c r="AX152" s="14" t="s">
        <v>36</v>
      </c>
      <c r="AY152" s="264" t="s">
        <v>163</v>
      </c>
    </row>
    <row r="153" spans="1:65" s="2" customFormat="1" ht="21.75" customHeight="1">
      <c r="A153" s="36"/>
      <c r="B153" s="37"/>
      <c r="C153" s="229" t="s">
        <v>193</v>
      </c>
      <c r="D153" s="229" t="s">
        <v>165</v>
      </c>
      <c r="E153" s="230" t="s">
        <v>701</v>
      </c>
      <c r="F153" s="231" t="s">
        <v>702</v>
      </c>
      <c r="G153" s="232" t="s">
        <v>525</v>
      </c>
      <c r="H153" s="233">
        <v>1</v>
      </c>
      <c r="I153" s="234"/>
      <c r="J153" s="235">
        <f>ROUND(I153*H153,2)</f>
        <v>0</v>
      </c>
      <c r="K153" s="236"/>
      <c r="L153" s="39"/>
      <c r="M153" s="237" t="s">
        <v>1</v>
      </c>
      <c r="N153" s="238" t="s">
        <v>47</v>
      </c>
      <c r="O153" s="73"/>
      <c r="P153" s="239">
        <f>O153*H153</f>
        <v>0</v>
      </c>
      <c r="Q153" s="239">
        <v>0</v>
      </c>
      <c r="R153" s="239">
        <f>Q153*H153</f>
        <v>0</v>
      </c>
      <c r="S153" s="239">
        <v>0</v>
      </c>
      <c r="T153" s="24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41" t="s">
        <v>169</v>
      </c>
      <c r="AT153" s="241" t="s">
        <v>165</v>
      </c>
      <c r="AU153" s="241" t="s">
        <v>91</v>
      </c>
      <c r="AY153" s="18" t="s">
        <v>163</v>
      </c>
      <c r="BE153" s="116">
        <f>IF(N153="základní",J153,0)</f>
        <v>0</v>
      </c>
      <c r="BF153" s="116">
        <f>IF(N153="snížená",J153,0)</f>
        <v>0</v>
      </c>
      <c r="BG153" s="116">
        <f>IF(N153="zákl. přenesená",J153,0)</f>
        <v>0</v>
      </c>
      <c r="BH153" s="116">
        <f>IF(N153="sníž. přenesená",J153,0)</f>
        <v>0</v>
      </c>
      <c r="BI153" s="116">
        <f>IF(N153="nulová",J153,0)</f>
        <v>0</v>
      </c>
      <c r="BJ153" s="18" t="s">
        <v>36</v>
      </c>
      <c r="BK153" s="116">
        <f>ROUND(I153*H153,2)</f>
        <v>0</v>
      </c>
      <c r="BL153" s="18" t="s">
        <v>169</v>
      </c>
      <c r="BM153" s="241" t="s">
        <v>703</v>
      </c>
    </row>
    <row r="154" spans="1:65" s="13" customFormat="1">
      <c r="B154" s="242"/>
      <c r="C154" s="243"/>
      <c r="D154" s="244" t="s">
        <v>171</v>
      </c>
      <c r="E154" s="245" t="s">
        <v>1</v>
      </c>
      <c r="F154" s="246" t="s">
        <v>36</v>
      </c>
      <c r="G154" s="243"/>
      <c r="H154" s="247">
        <v>1</v>
      </c>
      <c r="I154" s="248"/>
      <c r="J154" s="243"/>
      <c r="K154" s="243"/>
      <c r="L154" s="249"/>
      <c r="M154" s="250"/>
      <c r="N154" s="251"/>
      <c r="O154" s="251"/>
      <c r="P154" s="251"/>
      <c r="Q154" s="251"/>
      <c r="R154" s="251"/>
      <c r="S154" s="251"/>
      <c r="T154" s="252"/>
      <c r="AT154" s="253" t="s">
        <v>171</v>
      </c>
      <c r="AU154" s="253" t="s">
        <v>91</v>
      </c>
      <c r="AV154" s="13" t="s">
        <v>91</v>
      </c>
      <c r="AW154" s="13" t="s">
        <v>35</v>
      </c>
      <c r="AX154" s="13" t="s">
        <v>82</v>
      </c>
      <c r="AY154" s="253" t="s">
        <v>163</v>
      </c>
    </row>
    <row r="155" spans="1:65" s="14" customFormat="1">
      <c r="B155" s="254"/>
      <c r="C155" s="255"/>
      <c r="D155" s="244" t="s">
        <v>171</v>
      </c>
      <c r="E155" s="256" t="s">
        <v>1</v>
      </c>
      <c r="F155" s="257" t="s">
        <v>173</v>
      </c>
      <c r="G155" s="255"/>
      <c r="H155" s="258">
        <v>1</v>
      </c>
      <c r="I155" s="259"/>
      <c r="J155" s="255"/>
      <c r="K155" s="255"/>
      <c r="L155" s="260"/>
      <c r="M155" s="261"/>
      <c r="N155" s="262"/>
      <c r="O155" s="262"/>
      <c r="P155" s="262"/>
      <c r="Q155" s="262"/>
      <c r="R155" s="262"/>
      <c r="S155" s="262"/>
      <c r="T155" s="263"/>
      <c r="AT155" s="264" t="s">
        <v>171</v>
      </c>
      <c r="AU155" s="264" t="s">
        <v>91</v>
      </c>
      <c r="AV155" s="14" t="s">
        <v>169</v>
      </c>
      <c r="AW155" s="14" t="s">
        <v>35</v>
      </c>
      <c r="AX155" s="14" t="s">
        <v>36</v>
      </c>
      <c r="AY155" s="264" t="s">
        <v>163</v>
      </c>
    </row>
    <row r="156" spans="1:65" s="2" customFormat="1" ht="21.75" customHeight="1">
      <c r="A156" s="36"/>
      <c r="B156" s="37"/>
      <c r="C156" s="229" t="s">
        <v>197</v>
      </c>
      <c r="D156" s="229" t="s">
        <v>165</v>
      </c>
      <c r="E156" s="230" t="s">
        <v>704</v>
      </c>
      <c r="F156" s="231" t="s">
        <v>705</v>
      </c>
      <c r="G156" s="232" t="s">
        <v>525</v>
      </c>
      <c r="H156" s="233">
        <v>1</v>
      </c>
      <c r="I156" s="234"/>
      <c r="J156" s="235">
        <f>ROUND(I156*H156,2)</f>
        <v>0</v>
      </c>
      <c r="K156" s="236"/>
      <c r="L156" s="39"/>
      <c r="M156" s="237" t="s">
        <v>1</v>
      </c>
      <c r="N156" s="238" t="s">
        <v>47</v>
      </c>
      <c r="O156" s="73"/>
      <c r="P156" s="239">
        <f>O156*H156</f>
        <v>0</v>
      </c>
      <c r="Q156" s="239">
        <v>0</v>
      </c>
      <c r="R156" s="239">
        <f>Q156*H156</f>
        <v>0</v>
      </c>
      <c r="S156" s="239">
        <v>0</v>
      </c>
      <c r="T156" s="24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41" t="s">
        <v>169</v>
      </c>
      <c r="AT156" s="241" t="s">
        <v>165</v>
      </c>
      <c r="AU156" s="241" t="s">
        <v>91</v>
      </c>
      <c r="AY156" s="18" t="s">
        <v>163</v>
      </c>
      <c r="BE156" s="116">
        <f>IF(N156="základní",J156,0)</f>
        <v>0</v>
      </c>
      <c r="BF156" s="116">
        <f>IF(N156="snížená",J156,0)</f>
        <v>0</v>
      </c>
      <c r="BG156" s="116">
        <f>IF(N156="zákl. přenesená",J156,0)</f>
        <v>0</v>
      </c>
      <c r="BH156" s="116">
        <f>IF(N156="sníž. přenesená",J156,0)</f>
        <v>0</v>
      </c>
      <c r="BI156" s="116">
        <f>IF(N156="nulová",J156,0)</f>
        <v>0</v>
      </c>
      <c r="BJ156" s="18" t="s">
        <v>36</v>
      </c>
      <c r="BK156" s="116">
        <f>ROUND(I156*H156,2)</f>
        <v>0</v>
      </c>
      <c r="BL156" s="18" t="s">
        <v>169</v>
      </c>
      <c r="BM156" s="241" t="s">
        <v>706</v>
      </c>
    </row>
    <row r="157" spans="1:65" s="13" customFormat="1">
      <c r="B157" s="242"/>
      <c r="C157" s="243"/>
      <c r="D157" s="244" t="s">
        <v>171</v>
      </c>
      <c r="E157" s="245" t="s">
        <v>1</v>
      </c>
      <c r="F157" s="246" t="s">
        <v>36</v>
      </c>
      <c r="G157" s="243"/>
      <c r="H157" s="247">
        <v>1</v>
      </c>
      <c r="I157" s="248"/>
      <c r="J157" s="243"/>
      <c r="K157" s="243"/>
      <c r="L157" s="249"/>
      <c r="M157" s="250"/>
      <c r="N157" s="251"/>
      <c r="O157" s="251"/>
      <c r="P157" s="251"/>
      <c r="Q157" s="251"/>
      <c r="R157" s="251"/>
      <c r="S157" s="251"/>
      <c r="T157" s="252"/>
      <c r="AT157" s="253" t="s">
        <v>171</v>
      </c>
      <c r="AU157" s="253" t="s">
        <v>91</v>
      </c>
      <c r="AV157" s="13" t="s">
        <v>91</v>
      </c>
      <c r="AW157" s="13" t="s">
        <v>35</v>
      </c>
      <c r="AX157" s="13" t="s">
        <v>82</v>
      </c>
      <c r="AY157" s="253" t="s">
        <v>163</v>
      </c>
    </row>
    <row r="158" spans="1:65" s="14" customFormat="1">
      <c r="B158" s="254"/>
      <c r="C158" s="255"/>
      <c r="D158" s="244" t="s">
        <v>171</v>
      </c>
      <c r="E158" s="256" t="s">
        <v>1</v>
      </c>
      <c r="F158" s="257" t="s">
        <v>173</v>
      </c>
      <c r="G158" s="255"/>
      <c r="H158" s="258">
        <v>1</v>
      </c>
      <c r="I158" s="259"/>
      <c r="J158" s="255"/>
      <c r="K158" s="255"/>
      <c r="L158" s="260"/>
      <c r="M158" s="261"/>
      <c r="N158" s="262"/>
      <c r="O158" s="262"/>
      <c r="P158" s="262"/>
      <c r="Q158" s="262"/>
      <c r="R158" s="262"/>
      <c r="S158" s="262"/>
      <c r="T158" s="263"/>
      <c r="AT158" s="264" t="s">
        <v>171</v>
      </c>
      <c r="AU158" s="264" t="s">
        <v>91</v>
      </c>
      <c r="AV158" s="14" t="s">
        <v>169</v>
      </c>
      <c r="AW158" s="14" t="s">
        <v>35</v>
      </c>
      <c r="AX158" s="14" t="s">
        <v>36</v>
      </c>
      <c r="AY158" s="264" t="s">
        <v>163</v>
      </c>
    </row>
    <row r="159" spans="1:65" s="12" customFormat="1" ht="22.95" customHeight="1">
      <c r="B159" s="214"/>
      <c r="C159" s="215"/>
      <c r="D159" s="216" t="s">
        <v>81</v>
      </c>
      <c r="E159" s="227" t="s">
        <v>707</v>
      </c>
      <c r="F159" s="227" t="s">
        <v>708</v>
      </c>
      <c r="G159" s="215"/>
      <c r="H159" s="215"/>
      <c r="I159" s="218"/>
      <c r="J159" s="228">
        <f>BK159</f>
        <v>0</v>
      </c>
      <c r="K159" s="215"/>
      <c r="L159" s="219"/>
      <c r="M159" s="220"/>
      <c r="N159" s="221"/>
      <c r="O159" s="221"/>
      <c r="P159" s="222">
        <f>SUM(P160:P174)</f>
        <v>0</v>
      </c>
      <c r="Q159" s="221"/>
      <c r="R159" s="222">
        <f>SUM(R160:R174)</f>
        <v>0</v>
      </c>
      <c r="S159" s="221"/>
      <c r="T159" s="223">
        <f>SUM(T160:T174)</f>
        <v>0</v>
      </c>
      <c r="AR159" s="224" t="s">
        <v>36</v>
      </c>
      <c r="AT159" s="225" t="s">
        <v>81</v>
      </c>
      <c r="AU159" s="225" t="s">
        <v>36</v>
      </c>
      <c r="AY159" s="224" t="s">
        <v>163</v>
      </c>
      <c r="BK159" s="226">
        <f>SUM(BK160:BK174)</f>
        <v>0</v>
      </c>
    </row>
    <row r="160" spans="1:65" s="2" customFormat="1" ht="16.5" customHeight="1">
      <c r="A160" s="36"/>
      <c r="B160" s="37"/>
      <c r="C160" s="229" t="s">
        <v>201</v>
      </c>
      <c r="D160" s="229" t="s">
        <v>165</v>
      </c>
      <c r="E160" s="230" t="s">
        <v>709</v>
      </c>
      <c r="F160" s="231" t="s">
        <v>710</v>
      </c>
      <c r="G160" s="232" t="s">
        <v>538</v>
      </c>
      <c r="H160" s="233">
        <v>1</v>
      </c>
      <c r="I160" s="234"/>
      <c r="J160" s="235">
        <f>ROUND(I160*H160,2)</f>
        <v>0</v>
      </c>
      <c r="K160" s="236"/>
      <c r="L160" s="39"/>
      <c r="M160" s="237" t="s">
        <v>1</v>
      </c>
      <c r="N160" s="238" t="s">
        <v>47</v>
      </c>
      <c r="O160" s="73"/>
      <c r="P160" s="239">
        <f>O160*H160</f>
        <v>0</v>
      </c>
      <c r="Q160" s="239">
        <v>0</v>
      </c>
      <c r="R160" s="239">
        <f>Q160*H160</f>
        <v>0</v>
      </c>
      <c r="S160" s="239">
        <v>0</v>
      </c>
      <c r="T160" s="24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41" t="s">
        <v>169</v>
      </c>
      <c r="AT160" s="241" t="s">
        <v>165</v>
      </c>
      <c r="AU160" s="241" t="s">
        <v>91</v>
      </c>
      <c r="AY160" s="18" t="s">
        <v>163</v>
      </c>
      <c r="BE160" s="116">
        <f>IF(N160="základní",J160,0)</f>
        <v>0</v>
      </c>
      <c r="BF160" s="116">
        <f>IF(N160="snížená",J160,0)</f>
        <v>0</v>
      </c>
      <c r="BG160" s="116">
        <f>IF(N160="zákl. přenesená",J160,0)</f>
        <v>0</v>
      </c>
      <c r="BH160" s="116">
        <f>IF(N160="sníž. přenesená",J160,0)</f>
        <v>0</v>
      </c>
      <c r="BI160" s="116">
        <f>IF(N160="nulová",J160,0)</f>
        <v>0</v>
      </c>
      <c r="BJ160" s="18" t="s">
        <v>36</v>
      </c>
      <c r="BK160" s="116">
        <f>ROUND(I160*H160,2)</f>
        <v>0</v>
      </c>
      <c r="BL160" s="18" t="s">
        <v>169</v>
      </c>
      <c r="BM160" s="241" t="s">
        <v>711</v>
      </c>
    </row>
    <row r="161" spans="1:65" s="13" customFormat="1">
      <c r="B161" s="242"/>
      <c r="C161" s="243"/>
      <c r="D161" s="244" t="s">
        <v>171</v>
      </c>
      <c r="E161" s="245" t="s">
        <v>1</v>
      </c>
      <c r="F161" s="246" t="s">
        <v>36</v>
      </c>
      <c r="G161" s="243"/>
      <c r="H161" s="247">
        <v>1</v>
      </c>
      <c r="I161" s="248"/>
      <c r="J161" s="243"/>
      <c r="K161" s="243"/>
      <c r="L161" s="249"/>
      <c r="M161" s="250"/>
      <c r="N161" s="251"/>
      <c r="O161" s="251"/>
      <c r="P161" s="251"/>
      <c r="Q161" s="251"/>
      <c r="R161" s="251"/>
      <c r="S161" s="251"/>
      <c r="T161" s="252"/>
      <c r="AT161" s="253" t="s">
        <v>171</v>
      </c>
      <c r="AU161" s="253" t="s">
        <v>91</v>
      </c>
      <c r="AV161" s="13" t="s">
        <v>91</v>
      </c>
      <c r="AW161" s="13" t="s">
        <v>35</v>
      </c>
      <c r="AX161" s="13" t="s">
        <v>82</v>
      </c>
      <c r="AY161" s="253" t="s">
        <v>163</v>
      </c>
    </row>
    <row r="162" spans="1:65" s="14" customFormat="1">
      <c r="B162" s="254"/>
      <c r="C162" s="255"/>
      <c r="D162" s="244" t="s">
        <v>171</v>
      </c>
      <c r="E162" s="256" t="s">
        <v>1</v>
      </c>
      <c r="F162" s="257" t="s">
        <v>173</v>
      </c>
      <c r="G162" s="255"/>
      <c r="H162" s="258">
        <v>1</v>
      </c>
      <c r="I162" s="259"/>
      <c r="J162" s="255"/>
      <c r="K162" s="255"/>
      <c r="L162" s="260"/>
      <c r="M162" s="261"/>
      <c r="N162" s="262"/>
      <c r="O162" s="262"/>
      <c r="P162" s="262"/>
      <c r="Q162" s="262"/>
      <c r="R162" s="262"/>
      <c r="S162" s="262"/>
      <c r="T162" s="263"/>
      <c r="AT162" s="264" t="s">
        <v>171</v>
      </c>
      <c r="AU162" s="264" t="s">
        <v>91</v>
      </c>
      <c r="AV162" s="14" t="s">
        <v>169</v>
      </c>
      <c r="AW162" s="14" t="s">
        <v>35</v>
      </c>
      <c r="AX162" s="14" t="s">
        <v>36</v>
      </c>
      <c r="AY162" s="264" t="s">
        <v>163</v>
      </c>
    </row>
    <row r="163" spans="1:65" s="2" customFormat="1" ht="16.5" customHeight="1">
      <c r="A163" s="36"/>
      <c r="B163" s="37"/>
      <c r="C163" s="229" t="s">
        <v>207</v>
      </c>
      <c r="D163" s="229" t="s">
        <v>165</v>
      </c>
      <c r="E163" s="230" t="s">
        <v>712</v>
      </c>
      <c r="F163" s="231" t="s">
        <v>713</v>
      </c>
      <c r="G163" s="232" t="s">
        <v>538</v>
      </c>
      <c r="H163" s="233">
        <v>1</v>
      </c>
      <c r="I163" s="234"/>
      <c r="J163" s="235">
        <f>ROUND(I163*H163,2)</f>
        <v>0</v>
      </c>
      <c r="K163" s="236"/>
      <c r="L163" s="39"/>
      <c r="M163" s="237" t="s">
        <v>1</v>
      </c>
      <c r="N163" s="238" t="s">
        <v>47</v>
      </c>
      <c r="O163" s="73"/>
      <c r="P163" s="239">
        <f>O163*H163</f>
        <v>0</v>
      </c>
      <c r="Q163" s="239">
        <v>0</v>
      </c>
      <c r="R163" s="239">
        <f>Q163*H163</f>
        <v>0</v>
      </c>
      <c r="S163" s="239">
        <v>0</v>
      </c>
      <c r="T163" s="24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41" t="s">
        <v>169</v>
      </c>
      <c r="AT163" s="241" t="s">
        <v>165</v>
      </c>
      <c r="AU163" s="241" t="s">
        <v>91</v>
      </c>
      <c r="AY163" s="18" t="s">
        <v>163</v>
      </c>
      <c r="BE163" s="116">
        <f>IF(N163="základní",J163,0)</f>
        <v>0</v>
      </c>
      <c r="BF163" s="116">
        <f>IF(N163="snížená",J163,0)</f>
        <v>0</v>
      </c>
      <c r="BG163" s="116">
        <f>IF(N163="zákl. přenesená",J163,0)</f>
        <v>0</v>
      </c>
      <c r="BH163" s="116">
        <f>IF(N163="sníž. přenesená",J163,0)</f>
        <v>0</v>
      </c>
      <c r="BI163" s="116">
        <f>IF(N163="nulová",J163,0)</f>
        <v>0</v>
      </c>
      <c r="BJ163" s="18" t="s">
        <v>36</v>
      </c>
      <c r="BK163" s="116">
        <f>ROUND(I163*H163,2)</f>
        <v>0</v>
      </c>
      <c r="BL163" s="18" t="s">
        <v>169</v>
      </c>
      <c r="BM163" s="241" t="s">
        <v>714</v>
      </c>
    </row>
    <row r="164" spans="1:65" s="13" customFormat="1">
      <c r="B164" s="242"/>
      <c r="C164" s="243"/>
      <c r="D164" s="244" t="s">
        <v>171</v>
      </c>
      <c r="E164" s="245" t="s">
        <v>1</v>
      </c>
      <c r="F164" s="246" t="s">
        <v>36</v>
      </c>
      <c r="G164" s="243"/>
      <c r="H164" s="247">
        <v>1</v>
      </c>
      <c r="I164" s="248"/>
      <c r="J164" s="243"/>
      <c r="K164" s="243"/>
      <c r="L164" s="249"/>
      <c r="M164" s="250"/>
      <c r="N164" s="251"/>
      <c r="O164" s="251"/>
      <c r="P164" s="251"/>
      <c r="Q164" s="251"/>
      <c r="R164" s="251"/>
      <c r="S164" s="251"/>
      <c r="T164" s="252"/>
      <c r="AT164" s="253" t="s">
        <v>171</v>
      </c>
      <c r="AU164" s="253" t="s">
        <v>91</v>
      </c>
      <c r="AV164" s="13" t="s">
        <v>91</v>
      </c>
      <c r="AW164" s="13" t="s">
        <v>35</v>
      </c>
      <c r="AX164" s="13" t="s">
        <v>82</v>
      </c>
      <c r="AY164" s="253" t="s">
        <v>163</v>
      </c>
    </row>
    <row r="165" spans="1:65" s="14" customFormat="1">
      <c r="B165" s="254"/>
      <c r="C165" s="255"/>
      <c r="D165" s="244" t="s">
        <v>171</v>
      </c>
      <c r="E165" s="256" t="s">
        <v>1</v>
      </c>
      <c r="F165" s="257" t="s">
        <v>173</v>
      </c>
      <c r="G165" s="255"/>
      <c r="H165" s="258">
        <v>1</v>
      </c>
      <c r="I165" s="259"/>
      <c r="J165" s="255"/>
      <c r="K165" s="255"/>
      <c r="L165" s="260"/>
      <c r="M165" s="261"/>
      <c r="N165" s="262"/>
      <c r="O165" s="262"/>
      <c r="P165" s="262"/>
      <c r="Q165" s="262"/>
      <c r="R165" s="262"/>
      <c r="S165" s="262"/>
      <c r="T165" s="263"/>
      <c r="AT165" s="264" t="s">
        <v>171</v>
      </c>
      <c r="AU165" s="264" t="s">
        <v>91</v>
      </c>
      <c r="AV165" s="14" t="s">
        <v>169</v>
      </c>
      <c r="AW165" s="14" t="s">
        <v>35</v>
      </c>
      <c r="AX165" s="14" t="s">
        <v>36</v>
      </c>
      <c r="AY165" s="264" t="s">
        <v>163</v>
      </c>
    </row>
    <row r="166" spans="1:65" s="2" customFormat="1" ht="16.5" customHeight="1">
      <c r="A166" s="36"/>
      <c r="B166" s="37"/>
      <c r="C166" s="229" t="s">
        <v>212</v>
      </c>
      <c r="D166" s="229" t="s">
        <v>165</v>
      </c>
      <c r="E166" s="230" t="s">
        <v>715</v>
      </c>
      <c r="F166" s="231" t="s">
        <v>716</v>
      </c>
      <c r="G166" s="232" t="s">
        <v>538</v>
      </c>
      <c r="H166" s="233">
        <v>1</v>
      </c>
      <c r="I166" s="234"/>
      <c r="J166" s="235">
        <f>ROUND(I166*H166,2)</f>
        <v>0</v>
      </c>
      <c r="K166" s="236"/>
      <c r="L166" s="39"/>
      <c r="M166" s="237" t="s">
        <v>1</v>
      </c>
      <c r="N166" s="238" t="s">
        <v>47</v>
      </c>
      <c r="O166" s="73"/>
      <c r="P166" s="239">
        <f>O166*H166</f>
        <v>0</v>
      </c>
      <c r="Q166" s="239">
        <v>0</v>
      </c>
      <c r="R166" s="239">
        <f>Q166*H166</f>
        <v>0</v>
      </c>
      <c r="S166" s="239">
        <v>0</v>
      </c>
      <c r="T166" s="240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41" t="s">
        <v>169</v>
      </c>
      <c r="AT166" s="241" t="s">
        <v>165</v>
      </c>
      <c r="AU166" s="241" t="s">
        <v>91</v>
      </c>
      <c r="AY166" s="18" t="s">
        <v>163</v>
      </c>
      <c r="BE166" s="116">
        <f>IF(N166="základní",J166,0)</f>
        <v>0</v>
      </c>
      <c r="BF166" s="116">
        <f>IF(N166="snížená",J166,0)</f>
        <v>0</v>
      </c>
      <c r="BG166" s="116">
        <f>IF(N166="zákl. přenesená",J166,0)</f>
        <v>0</v>
      </c>
      <c r="BH166" s="116">
        <f>IF(N166="sníž. přenesená",J166,0)</f>
        <v>0</v>
      </c>
      <c r="BI166" s="116">
        <f>IF(N166="nulová",J166,0)</f>
        <v>0</v>
      </c>
      <c r="BJ166" s="18" t="s">
        <v>36</v>
      </c>
      <c r="BK166" s="116">
        <f>ROUND(I166*H166,2)</f>
        <v>0</v>
      </c>
      <c r="BL166" s="18" t="s">
        <v>169</v>
      </c>
      <c r="BM166" s="241" t="s">
        <v>717</v>
      </c>
    </row>
    <row r="167" spans="1:65" s="13" customFormat="1">
      <c r="B167" s="242"/>
      <c r="C167" s="243"/>
      <c r="D167" s="244" t="s">
        <v>171</v>
      </c>
      <c r="E167" s="245" t="s">
        <v>1</v>
      </c>
      <c r="F167" s="246" t="s">
        <v>36</v>
      </c>
      <c r="G167" s="243"/>
      <c r="H167" s="247">
        <v>1</v>
      </c>
      <c r="I167" s="248"/>
      <c r="J167" s="243"/>
      <c r="K167" s="243"/>
      <c r="L167" s="249"/>
      <c r="M167" s="250"/>
      <c r="N167" s="251"/>
      <c r="O167" s="251"/>
      <c r="P167" s="251"/>
      <c r="Q167" s="251"/>
      <c r="R167" s="251"/>
      <c r="S167" s="251"/>
      <c r="T167" s="252"/>
      <c r="AT167" s="253" t="s">
        <v>171</v>
      </c>
      <c r="AU167" s="253" t="s">
        <v>91</v>
      </c>
      <c r="AV167" s="13" t="s">
        <v>91</v>
      </c>
      <c r="AW167" s="13" t="s">
        <v>35</v>
      </c>
      <c r="AX167" s="13" t="s">
        <v>82</v>
      </c>
      <c r="AY167" s="253" t="s">
        <v>163</v>
      </c>
    </row>
    <row r="168" spans="1:65" s="14" customFormat="1">
      <c r="B168" s="254"/>
      <c r="C168" s="255"/>
      <c r="D168" s="244" t="s">
        <v>171</v>
      </c>
      <c r="E168" s="256" t="s">
        <v>1</v>
      </c>
      <c r="F168" s="257" t="s">
        <v>173</v>
      </c>
      <c r="G168" s="255"/>
      <c r="H168" s="258">
        <v>1</v>
      </c>
      <c r="I168" s="259"/>
      <c r="J168" s="255"/>
      <c r="K168" s="255"/>
      <c r="L168" s="260"/>
      <c r="M168" s="261"/>
      <c r="N168" s="262"/>
      <c r="O168" s="262"/>
      <c r="P168" s="262"/>
      <c r="Q168" s="262"/>
      <c r="R168" s="262"/>
      <c r="S168" s="262"/>
      <c r="T168" s="263"/>
      <c r="AT168" s="264" t="s">
        <v>171</v>
      </c>
      <c r="AU168" s="264" t="s">
        <v>91</v>
      </c>
      <c r="AV168" s="14" t="s">
        <v>169</v>
      </c>
      <c r="AW168" s="14" t="s">
        <v>35</v>
      </c>
      <c r="AX168" s="14" t="s">
        <v>36</v>
      </c>
      <c r="AY168" s="264" t="s">
        <v>163</v>
      </c>
    </row>
    <row r="169" spans="1:65" s="2" customFormat="1" ht="16.5" customHeight="1">
      <c r="A169" s="36"/>
      <c r="B169" s="37"/>
      <c r="C169" s="229" t="s">
        <v>218</v>
      </c>
      <c r="D169" s="229" t="s">
        <v>165</v>
      </c>
      <c r="E169" s="230" t="s">
        <v>718</v>
      </c>
      <c r="F169" s="231" t="s">
        <v>719</v>
      </c>
      <c r="G169" s="232" t="s">
        <v>720</v>
      </c>
      <c r="H169" s="233">
        <v>8</v>
      </c>
      <c r="I169" s="234"/>
      <c r="J169" s="235">
        <f>ROUND(I169*H169,2)</f>
        <v>0</v>
      </c>
      <c r="K169" s="236"/>
      <c r="L169" s="39"/>
      <c r="M169" s="237" t="s">
        <v>1</v>
      </c>
      <c r="N169" s="238" t="s">
        <v>47</v>
      </c>
      <c r="O169" s="73"/>
      <c r="P169" s="239">
        <f>O169*H169</f>
        <v>0</v>
      </c>
      <c r="Q169" s="239">
        <v>0</v>
      </c>
      <c r="R169" s="239">
        <f>Q169*H169</f>
        <v>0</v>
      </c>
      <c r="S169" s="239">
        <v>0</v>
      </c>
      <c r="T169" s="24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41" t="s">
        <v>169</v>
      </c>
      <c r="AT169" s="241" t="s">
        <v>165</v>
      </c>
      <c r="AU169" s="241" t="s">
        <v>91</v>
      </c>
      <c r="AY169" s="18" t="s">
        <v>163</v>
      </c>
      <c r="BE169" s="116">
        <f>IF(N169="základní",J169,0)</f>
        <v>0</v>
      </c>
      <c r="BF169" s="116">
        <f>IF(N169="snížená",J169,0)</f>
        <v>0</v>
      </c>
      <c r="BG169" s="116">
        <f>IF(N169="zákl. přenesená",J169,0)</f>
        <v>0</v>
      </c>
      <c r="BH169" s="116">
        <f>IF(N169="sníž. přenesená",J169,0)</f>
        <v>0</v>
      </c>
      <c r="BI169" s="116">
        <f>IF(N169="nulová",J169,0)</f>
        <v>0</v>
      </c>
      <c r="BJ169" s="18" t="s">
        <v>36</v>
      </c>
      <c r="BK169" s="116">
        <f>ROUND(I169*H169,2)</f>
        <v>0</v>
      </c>
      <c r="BL169" s="18" t="s">
        <v>169</v>
      </c>
      <c r="BM169" s="241" t="s">
        <v>721</v>
      </c>
    </row>
    <row r="170" spans="1:65" s="13" customFormat="1">
      <c r="B170" s="242"/>
      <c r="C170" s="243"/>
      <c r="D170" s="244" t="s">
        <v>171</v>
      </c>
      <c r="E170" s="245" t="s">
        <v>1</v>
      </c>
      <c r="F170" s="246" t="s">
        <v>197</v>
      </c>
      <c r="G170" s="243"/>
      <c r="H170" s="247">
        <v>8</v>
      </c>
      <c r="I170" s="248"/>
      <c r="J170" s="243"/>
      <c r="K170" s="243"/>
      <c r="L170" s="249"/>
      <c r="M170" s="250"/>
      <c r="N170" s="251"/>
      <c r="O170" s="251"/>
      <c r="P170" s="251"/>
      <c r="Q170" s="251"/>
      <c r="R170" s="251"/>
      <c r="S170" s="251"/>
      <c r="T170" s="252"/>
      <c r="AT170" s="253" t="s">
        <v>171</v>
      </c>
      <c r="AU170" s="253" t="s">
        <v>91</v>
      </c>
      <c r="AV170" s="13" t="s">
        <v>91</v>
      </c>
      <c r="AW170" s="13" t="s">
        <v>35</v>
      </c>
      <c r="AX170" s="13" t="s">
        <v>82</v>
      </c>
      <c r="AY170" s="253" t="s">
        <v>163</v>
      </c>
    </row>
    <row r="171" spans="1:65" s="14" customFormat="1">
      <c r="B171" s="254"/>
      <c r="C171" s="255"/>
      <c r="D171" s="244" t="s">
        <v>171</v>
      </c>
      <c r="E171" s="256" t="s">
        <v>1</v>
      </c>
      <c r="F171" s="257" t="s">
        <v>173</v>
      </c>
      <c r="G171" s="255"/>
      <c r="H171" s="258">
        <v>8</v>
      </c>
      <c r="I171" s="259"/>
      <c r="J171" s="255"/>
      <c r="K171" s="255"/>
      <c r="L171" s="260"/>
      <c r="M171" s="261"/>
      <c r="N171" s="262"/>
      <c r="O171" s="262"/>
      <c r="P171" s="262"/>
      <c r="Q171" s="262"/>
      <c r="R171" s="262"/>
      <c r="S171" s="262"/>
      <c r="T171" s="263"/>
      <c r="AT171" s="264" t="s">
        <v>171</v>
      </c>
      <c r="AU171" s="264" t="s">
        <v>91</v>
      </c>
      <c r="AV171" s="14" t="s">
        <v>169</v>
      </c>
      <c r="AW171" s="14" t="s">
        <v>35</v>
      </c>
      <c r="AX171" s="14" t="s">
        <v>36</v>
      </c>
      <c r="AY171" s="264" t="s">
        <v>163</v>
      </c>
    </row>
    <row r="172" spans="1:65" s="2" customFormat="1" ht="16.5" customHeight="1">
      <c r="A172" s="36"/>
      <c r="B172" s="37"/>
      <c r="C172" s="229" t="s">
        <v>223</v>
      </c>
      <c r="D172" s="229" t="s">
        <v>165</v>
      </c>
      <c r="E172" s="230" t="s">
        <v>722</v>
      </c>
      <c r="F172" s="231" t="s">
        <v>723</v>
      </c>
      <c r="G172" s="232" t="s">
        <v>538</v>
      </c>
      <c r="H172" s="233">
        <v>1</v>
      </c>
      <c r="I172" s="234"/>
      <c r="J172" s="235">
        <f>ROUND(I172*H172,2)</f>
        <v>0</v>
      </c>
      <c r="K172" s="236"/>
      <c r="L172" s="39"/>
      <c r="M172" s="237" t="s">
        <v>1</v>
      </c>
      <c r="N172" s="238" t="s">
        <v>47</v>
      </c>
      <c r="O172" s="73"/>
      <c r="P172" s="239">
        <f>O172*H172</f>
        <v>0</v>
      </c>
      <c r="Q172" s="239">
        <v>0</v>
      </c>
      <c r="R172" s="239">
        <f>Q172*H172</f>
        <v>0</v>
      </c>
      <c r="S172" s="239">
        <v>0</v>
      </c>
      <c r="T172" s="24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41" t="s">
        <v>169</v>
      </c>
      <c r="AT172" s="241" t="s">
        <v>165</v>
      </c>
      <c r="AU172" s="241" t="s">
        <v>91</v>
      </c>
      <c r="AY172" s="18" t="s">
        <v>163</v>
      </c>
      <c r="BE172" s="116">
        <f>IF(N172="základní",J172,0)</f>
        <v>0</v>
      </c>
      <c r="BF172" s="116">
        <f>IF(N172="snížená",J172,0)</f>
        <v>0</v>
      </c>
      <c r="BG172" s="116">
        <f>IF(N172="zákl. přenesená",J172,0)</f>
        <v>0</v>
      </c>
      <c r="BH172" s="116">
        <f>IF(N172="sníž. přenesená",J172,0)</f>
        <v>0</v>
      </c>
      <c r="BI172" s="116">
        <f>IF(N172="nulová",J172,0)</f>
        <v>0</v>
      </c>
      <c r="BJ172" s="18" t="s">
        <v>36</v>
      </c>
      <c r="BK172" s="116">
        <f>ROUND(I172*H172,2)</f>
        <v>0</v>
      </c>
      <c r="BL172" s="18" t="s">
        <v>169</v>
      </c>
      <c r="BM172" s="241" t="s">
        <v>724</v>
      </c>
    </row>
    <row r="173" spans="1:65" s="13" customFormat="1">
      <c r="B173" s="242"/>
      <c r="C173" s="243"/>
      <c r="D173" s="244" t="s">
        <v>171</v>
      </c>
      <c r="E173" s="245" t="s">
        <v>1</v>
      </c>
      <c r="F173" s="246" t="s">
        <v>36</v>
      </c>
      <c r="G173" s="243"/>
      <c r="H173" s="247">
        <v>1</v>
      </c>
      <c r="I173" s="248"/>
      <c r="J173" s="243"/>
      <c r="K173" s="243"/>
      <c r="L173" s="249"/>
      <c r="M173" s="250"/>
      <c r="N173" s="251"/>
      <c r="O173" s="251"/>
      <c r="P173" s="251"/>
      <c r="Q173" s="251"/>
      <c r="R173" s="251"/>
      <c r="S173" s="251"/>
      <c r="T173" s="252"/>
      <c r="AT173" s="253" t="s">
        <v>171</v>
      </c>
      <c r="AU173" s="253" t="s">
        <v>91</v>
      </c>
      <c r="AV173" s="13" t="s">
        <v>91</v>
      </c>
      <c r="AW173" s="13" t="s">
        <v>35</v>
      </c>
      <c r="AX173" s="13" t="s">
        <v>82</v>
      </c>
      <c r="AY173" s="253" t="s">
        <v>163</v>
      </c>
    </row>
    <row r="174" spans="1:65" s="14" customFormat="1">
      <c r="B174" s="254"/>
      <c r="C174" s="255"/>
      <c r="D174" s="244" t="s">
        <v>171</v>
      </c>
      <c r="E174" s="256" t="s">
        <v>1</v>
      </c>
      <c r="F174" s="257" t="s">
        <v>173</v>
      </c>
      <c r="G174" s="255"/>
      <c r="H174" s="258">
        <v>1</v>
      </c>
      <c r="I174" s="259"/>
      <c r="J174" s="255"/>
      <c r="K174" s="255"/>
      <c r="L174" s="260"/>
      <c r="M174" s="261"/>
      <c r="N174" s="262"/>
      <c r="O174" s="262"/>
      <c r="P174" s="262"/>
      <c r="Q174" s="262"/>
      <c r="R174" s="262"/>
      <c r="S174" s="262"/>
      <c r="T174" s="263"/>
      <c r="AT174" s="264" t="s">
        <v>171</v>
      </c>
      <c r="AU174" s="264" t="s">
        <v>91</v>
      </c>
      <c r="AV174" s="14" t="s">
        <v>169</v>
      </c>
      <c r="AW174" s="14" t="s">
        <v>35</v>
      </c>
      <c r="AX174" s="14" t="s">
        <v>36</v>
      </c>
      <c r="AY174" s="264" t="s">
        <v>163</v>
      </c>
    </row>
    <row r="175" spans="1:65" s="2" customFormat="1" ht="49.95" customHeight="1">
      <c r="A175" s="36"/>
      <c r="B175" s="37"/>
      <c r="C175" s="38"/>
      <c r="D175" s="38"/>
      <c r="E175" s="217" t="s">
        <v>632</v>
      </c>
      <c r="F175" s="217" t="s">
        <v>633</v>
      </c>
      <c r="G175" s="38"/>
      <c r="H175" s="38"/>
      <c r="I175" s="130"/>
      <c r="J175" s="193">
        <f t="shared" ref="J175:J195" si="5">BK175</f>
        <v>0</v>
      </c>
      <c r="K175" s="38"/>
      <c r="L175" s="39"/>
      <c r="M175" s="298"/>
      <c r="N175" s="299"/>
      <c r="O175" s="73"/>
      <c r="P175" s="73"/>
      <c r="Q175" s="73"/>
      <c r="R175" s="73"/>
      <c r="S175" s="73"/>
      <c r="T175" s="74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8" t="s">
        <v>81</v>
      </c>
      <c r="AU175" s="18" t="s">
        <v>82</v>
      </c>
      <c r="AY175" s="18" t="s">
        <v>634</v>
      </c>
      <c r="BK175" s="116">
        <f>SUM(BK176:BK195)</f>
        <v>0</v>
      </c>
    </row>
    <row r="176" spans="1:65" s="2" customFormat="1" ht="16.350000000000001" customHeight="1">
      <c r="A176" s="36"/>
      <c r="B176" s="37"/>
      <c r="C176" s="300" t="s">
        <v>1</v>
      </c>
      <c r="D176" s="300" t="s">
        <v>165</v>
      </c>
      <c r="E176" s="301" t="s">
        <v>1</v>
      </c>
      <c r="F176" s="302" t="s">
        <v>1</v>
      </c>
      <c r="G176" s="303" t="s">
        <v>1</v>
      </c>
      <c r="H176" s="304"/>
      <c r="I176" s="305"/>
      <c r="J176" s="306">
        <f t="shared" si="5"/>
        <v>0</v>
      </c>
      <c r="K176" s="236"/>
      <c r="L176" s="39"/>
      <c r="M176" s="307" t="s">
        <v>1</v>
      </c>
      <c r="N176" s="308" t="s">
        <v>47</v>
      </c>
      <c r="O176" s="73"/>
      <c r="P176" s="73"/>
      <c r="Q176" s="73"/>
      <c r="R176" s="73"/>
      <c r="S176" s="73"/>
      <c r="T176" s="74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8" t="s">
        <v>634</v>
      </c>
      <c r="AU176" s="18" t="s">
        <v>36</v>
      </c>
      <c r="AY176" s="18" t="s">
        <v>634</v>
      </c>
      <c r="BE176" s="116">
        <f t="shared" ref="BE176:BE195" si="6">IF(N176="základní",J176,0)</f>
        <v>0</v>
      </c>
      <c r="BF176" s="116">
        <f t="shared" ref="BF176:BF195" si="7">IF(N176="snížená",J176,0)</f>
        <v>0</v>
      </c>
      <c r="BG176" s="116">
        <f t="shared" ref="BG176:BG195" si="8">IF(N176="zákl. přenesená",J176,0)</f>
        <v>0</v>
      </c>
      <c r="BH176" s="116">
        <f t="shared" ref="BH176:BH195" si="9">IF(N176="sníž. přenesená",J176,0)</f>
        <v>0</v>
      </c>
      <c r="BI176" s="116">
        <f t="shared" ref="BI176:BI195" si="10">IF(N176="nulová",J176,0)</f>
        <v>0</v>
      </c>
      <c r="BJ176" s="18" t="s">
        <v>36</v>
      </c>
      <c r="BK176" s="116">
        <f t="shared" ref="BK176:BK195" si="11">I176*H176</f>
        <v>0</v>
      </c>
    </row>
    <row r="177" spans="1:63" s="2" customFormat="1" ht="16.350000000000001" customHeight="1">
      <c r="A177" s="36"/>
      <c r="B177" s="37"/>
      <c r="C177" s="300" t="s">
        <v>1</v>
      </c>
      <c r="D177" s="300" t="s">
        <v>165</v>
      </c>
      <c r="E177" s="301" t="s">
        <v>1</v>
      </c>
      <c r="F177" s="302" t="s">
        <v>1</v>
      </c>
      <c r="G177" s="303" t="s">
        <v>1</v>
      </c>
      <c r="H177" s="304"/>
      <c r="I177" s="305"/>
      <c r="J177" s="306">
        <f t="shared" si="5"/>
        <v>0</v>
      </c>
      <c r="K177" s="236"/>
      <c r="L177" s="39"/>
      <c r="M177" s="307" t="s">
        <v>1</v>
      </c>
      <c r="N177" s="308" t="s">
        <v>47</v>
      </c>
      <c r="O177" s="73"/>
      <c r="P177" s="73"/>
      <c r="Q177" s="73"/>
      <c r="R177" s="73"/>
      <c r="S177" s="73"/>
      <c r="T177" s="74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8" t="s">
        <v>634</v>
      </c>
      <c r="AU177" s="18" t="s">
        <v>36</v>
      </c>
      <c r="AY177" s="18" t="s">
        <v>634</v>
      </c>
      <c r="BE177" s="116">
        <f t="shared" si="6"/>
        <v>0</v>
      </c>
      <c r="BF177" s="116">
        <f t="shared" si="7"/>
        <v>0</v>
      </c>
      <c r="BG177" s="116">
        <f t="shared" si="8"/>
        <v>0</v>
      </c>
      <c r="BH177" s="116">
        <f t="shared" si="9"/>
        <v>0</v>
      </c>
      <c r="BI177" s="116">
        <f t="shared" si="10"/>
        <v>0</v>
      </c>
      <c r="BJ177" s="18" t="s">
        <v>36</v>
      </c>
      <c r="BK177" s="116">
        <f t="shared" si="11"/>
        <v>0</v>
      </c>
    </row>
    <row r="178" spans="1:63" s="2" customFormat="1" ht="16.350000000000001" customHeight="1">
      <c r="A178" s="36"/>
      <c r="B178" s="37"/>
      <c r="C178" s="300" t="s">
        <v>1</v>
      </c>
      <c r="D178" s="300" t="s">
        <v>165</v>
      </c>
      <c r="E178" s="301" t="s">
        <v>1</v>
      </c>
      <c r="F178" s="302" t="s">
        <v>1</v>
      </c>
      <c r="G178" s="303" t="s">
        <v>1</v>
      </c>
      <c r="H178" s="304"/>
      <c r="I178" s="305"/>
      <c r="J178" s="306">
        <f t="shared" si="5"/>
        <v>0</v>
      </c>
      <c r="K178" s="236"/>
      <c r="L178" s="39"/>
      <c r="M178" s="307" t="s">
        <v>1</v>
      </c>
      <c r="N178" s="308" t="s">
        <v>47</v>
      </c>
      <c r="O178" s="73"/>
      <c r="P178" s="73"/>
      <c r="Q178" s="73"/>
      <c r="R178" s="73"/>
      <c r="S178" s="73"/>
      <c r="T178" s="74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8" t="s">
        <v>634</v>
      </c>
      <c r="AU178" s="18" t="s">
        <v>36</v>
      </c>
      <c r="AY178" s="18" t="s">
        <v>634</v>
      </c>
      <c r="BE178" s="116">
        <f t="shared" si="6"/>
        <v>0</v>
      </c>
      <c r="BF178" s="116">
        <f t="shared" si="7"/>
        <v>0</v>
      </c>
      <c r="BG178" s="116">
        <f t="shared" si="8"/>
        <v>0</v>
      </c>
      <c r="BH178" s="116">
        <f t="shared" si="9"/>
        <v>0</v>
      </c>
      <c r="BI178" s="116">
        <f t="shared" si="10"/>
        <v>0</v>
      </c>
      <c r="BJ178" s="18" t="s">
        <v>36</v>
      </c>
      <c r="BK178" s="116">
        <f t="shared" si="11"/>
        <v>0</v>
      </c>
    </row>
    <row r="179" spans="1:63" s="2" customFormat="1" ht="16.350000000000001" customHeight="1">
      <c r="A179" s="36"/>
      <c r="B179" s="37"/>
      <c r="C179" s="300" t="s">
        <v>1</v>
      </c>
      <c r="D179" s="300" t="s">
        <v>165</v>
      </c>
      <c r="E179" s="301" t="s">
        <v>1</v>
      </c>
      <c r="F179" s="302" t="s">
        <v>1</v>
      </c>
      <c r="G179" s="303" t="s">
        <v>1</v>
      </c>
      <c r="H179" s="304"/>
      <c r="I179" s="305"/>
      <c r="J179" s="306">
        <f t="shared" si="5"/>
        <v>0</v>
      </c>
      <c r="K179" s="236"/>
      <c r="L179" s="39"/>
      <c r="M179" s="307" t="s">
        <v>1</v>
      </c>
      <c r="N179" s="308" t="s">
        <v>47</v>
      </c>
      <c r="O179" s="73"/>
      <c r="P179" s="73"/>
      <c r="Q179" s="73"/>
      <c r="R179" s="73"/>
      <c r="S179" s="73"/>
      <c r="T179" s="74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8" t="s">
        <v>634</v>
      </c>
      <c r="AU179" s="18" t="s">
        <v>36</v>
      </c>
      <c r="AY179" s="18" t="s">
        <v>634</v>
      </c>
      <c r="BE179" s="116">
        <f t="shared" si="6"/>
        <v>0</v>
      </c>
      <c r="BF179" s="116">
        <f t="shared" si="7"/>
        <v>0</v>
      </c>
      <c r="BG179" s="116">
        <f t="shared" si="8"/>
        <v>0</v>
      </c>
      <c r="BH179" s="116">
        <f t="shared" si="9"/>
        <v>0</v>
      </c>
      <c r="BI179" s="116">
        <f t="shared" si="10"/>
        <v>0</v>
      </c>
      <c r="BJ179" s="18" t="s">
        <v>36</v>
      </c>
      <c r="BK179" s="116">
        <f t="shared" si="11"/>
        <v>0</v>
      </c>
    </row>
    <row r="180" spans="1:63" s="2" customFormat="1" ht="16.350000000000001" customHeight="1">
      <c r="A180" s="36"/>
      <c r="B180" s="37"/>
      <c r="C180" s="300" t="s">
        <v>1</v>
      </c>
      <c r="D180" s="300" t="s">
        <v>165</v>
      </c>
      <c r="E180" s="301" t="s">
        <v>1</v>
      </c>
      <c r="F180" s="302" t="s">
        <v>1</v>
      </c>
      <c r="G180" s="303" t="s">
        <v>1</v>
      </c>
      <c r="H180" s="304"/>
      <c r="I180" s="305"/>
      <c r="J180" s="306">
        <f t="shared" si="5"/>
        <v>0</v>
      </c>
      <c r="K180" s="236"/>
      <c r="L180" s="39"/>
      <c r="M180" s="307" t="s">
        <v>1</v>
      </c>
      <c r="N180" s="308" t="s">
        <v>47</v>
      </c>
      <c r="O180" s="73"/>
      <c r="P180" s="73"/>
      <c r="Q180" s="73"/>
      <c r="R180" s="73"/>
      <c r="S180" s="73"/>
      <c r="T180" s="74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8" t="s">
        <v>634</v>
      </c>
      <c r="AU180" s="18" t="s">
        <v>36</v>
      </c>
      <c r="AY180" s="18" t="s">
        <v>634</v>
      </c>
      <c r="BE180" s="116">
        <f t="shared" si="6"/>
        <v>0</v>
      </c>
      <c r="BF180" s="116">
        <f t="shared" si="7"/>
        <v>0</v>
      </c>
      <c r="BG180" s="116">
        <f t="shared" si="8"/>
        <v>0</v>
      </c>
      <c r="BH180" s="116">
        <f t="shared" si="9"/>
        <v>0</v>
      </c>
      <c r="BI180" s="116">
        <f t="shared" si="10"/>
        <v>0</v>
      </c>
      <c r="BJ180" s="18" t="s">
        <v>36</v>
      </c>
      <c r="BK180" s="116">
        <f t="shared" si="11"/>
        <v>0</v>
      </c>
    </row>
    <row r="181" spans="1:63" s="2" customFormat="1" ht="16.350000000000001" customHeight="1">
      <c r="A181" s="36"/>
      <c r="B181" s="37"/>
      <c r="C181" s="300" t="s">
        <v>1</v>
      </c>
      <c r="D181" s="300" t="s">
        <v>165</v>
      </c>
      <c r="E181" s="301" t="s">
        <v>1</v>
      </c>
      <c r="F181" s="302" t="s">
        <v>1</v>
      </c>
      <c r="G181" s="303" t="s">
        <v>1</v>
      </c>
      <c r="H181" s="304"/>
      <c r="I181" s="305"/>
      <c r="J181" s="306">
        <f t="shared" si="5"/>
        <v>0</v>
      </c>
      <c r="K181" s="236"/>
      <c r="L181" s="39"/>
      <c r="M181" s="307" t="s">
        <v>1</v>
      </c>
      <c r="N181" s="308" t="s">
        <v>47</v>
      </c>
      <c r="O181" s="73"/>
      <c r="P181" s="73"/>
      <c r="Q181" s="73"/>
      <c r="R181" s="73"/>
      <c r="S181" s="73"/>
      <c r="T181" s="74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8" t="s">
        <v>634</v>
      </c>
      <c r="AU181" s="18" t="s">
        <v>36</v>
      </c>
      <c r="AY181" s="18" t="s">
        <v>634</v>
      </c>
      <c r="BE181" s="116">
        <f t="shared" si="6"/>
        <v>0</v>
      </c>
      <c r="BF181" s="116">
        <f t="shared" si="7"/>
        <v>0</v>
      </c>
      <c r="BG181" s="116">
        <f t="shared" si="8"/>
        <v>0</v>
      </c>
      <c r="BH181" s="116">
        <f t="shared" si="9"/>
        <v>0</v>
      </c>
      <c r="BI181" s="116">
        <f t="shared" si="10"/>
        <v>0</v>
      </c>
      <c r="BJ181" s="18" t="s">
        <v>36</v>
      </c>
      <c r="BK181" s="116">
        <f t="shared" si="11"/>
        <v>0</v>
      </c>
    </row>
    <row r="182" spans="1:63" s="2" customFormat="1" ht="16.350000000000001" customHeight="1">
      <c r="A182" s="36"/>
      <c r="B182" s="37"/>
      <c r="C182" s="300" t="s">
        <v>1</v>
      </c>
      <c r="D182" s="300" t="s">
        <v>165</v>
      </c>
      <c r="E182" s="301" t="s">
        <v>1</v>
      </c>
      <c r="F182" s="302" t="s">
        <v>1</v>
      </c>
      <c r="G182" s="303" t="s">
        <v>1</v>
      </c>
      <c r="H182" s="304"/>
      <c r="I182" s="305"/>
      <c r="J182" s="306">
        <f t="shared" si="5"/>
        <v>0</v>
      </c>
      <c r="K182" s="236"/>
      <c r="L182" s="39"/>
      <c r="M182" s="307" t="s">
        <v>1</v>
      </c>
      <c r="N182" s="308" t="s">
        <v>47</v>
      </c>
      <c r="O182" s="73"/>
      <c r="P182" s="73"/>
      <c r="Q182" s="73"/>
      <c r="R182" s="73"/>
      <c r="S182" s="73"/>
      <c r="T182" s="74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8" t="s">
        <v>634</v>
      </c>
      <c r="AU182" s="18" t="s">
        <v>36</v>
      </c>
      <c r="AY182" s="18" t="s">
        <v>634</v>
      </c>
      <c r="BE182" s="116">
        <f t="shared" si="6"/>
        <v>0</v>
      </c>
      <c r="BF182" s="116">
        <f t="shared" si="7"/>
        <v>0</v>
      </c>
      <c r="BG182" s="116">
        <f t="shared" si="8"/>
        <v>0</v>
      </c>
      <c r="BH182" s="116">
        <f t="shared" si="9"/>
        <v>0</v>
      </c>
      <c r="BI182" s="116">
        <f t="shared" si="10"/>
        <v>0</v>
      </c>
      <c r="BJ182" s="18" t="s">
        <v>36</v>
      </c>
      <c r="BK182" s="116">
        <f t="shared" si="11"/>
        <v>0</v>
      </c>
    </row>
    <row r="183" spans="1:63" s="2" customFormat="1" ht="16.350000000000001" customHeight="1">
      <c r="A183" s="36"/>
      <c r="B183" s="37"/>
      <c r="C183" s="300" t="s">
        <v>1</v>
      </c>
      <c r="D183" s="300" t="s">
        <v>165</v>
      </c>
      <c r="E183" s="301" t="s">
        <v>1</v>
      </c>
      <c r="F183" s="302" t="s">
        <v>1</v>
      </c>
      <c r="G183" s="303" t="s">
        <v>1</v>
      </c>
      <c r="H183" s="304"/>
      <c r="I183" s="305"/>
      <c r="J183" s="306">
        <f t="shared" si="5"/>
        <v>0</v>
      </c>
      <c r="K183" s="236"/>
      <c r="L183" s="39"/>
      <c r="M183" s="307" t="s">
        <v>1</v>
      </c>
      <c r="N183" s="308" t="s">
        <v>47</v>
      </c>
      <c r="O183" s="73"/>
      <c r="P183" s="73"/>
      <c r="Q183" s="73"/>
      <c r="R183" s="73"/>
      <c r="S183" s="73"/>
      <c r="T183" s="74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8" t="s">
        <v>634</v>
      </c>
      <c r="AU183" s="18" t="s">
        <v>36</v>
      </c>
      <c r="AY183" s="18" t="s">
        <v>634</v>
      </c>
      <c r="BE183" s="116">
        <f t="shared" si="6"/>
        <v>0</v>
      </c>
      <c r="BF183" s="116">
        <f t="shared" si="7"/>
        <v>0</v>
      </c>
      <c r="BG183" s="116">
        <f t="shared" si="8"/>
        <v>0</v>
      </c>
      <c r="BH183" s="116">
        <f t="shared" si="9"/>
        <v>0</v>
      </c>
      <c r="BI183" s="116">
        <f t="shared" si="10"/>
        <v>0</v>
      </c>
      <c r="BJ183" s="18" t="s">
        <v>36</v>
      </c>
      <c r="BK183" s="116">
        <f t="shared" si="11"/>
        <v>0</v>
      </c>
    </row>
    <row r="184" spans="1:63" s="2" customFormat="1" ht="16.350000000000001" customHeight="1">
      <c r="A184" s="36"/>
      <c r="B184" s="37"/>
      <c r="C184" s="300" t="s">
        <v>1</v>
      </c>
      <c r="D184" s="300" t="s">
        <v>165</v>
      </c>
      <c r="E184" s="301" t="s">
        <v>1</v>
      </c>
      <c r="F184" s="302" t="s">
        <v>1</v>
      </c>
      <c r="G184" s="303" t="s">
        <v>1</v>
      </c>
      <c r="H184" s="304"/>
      <c r="I184" s="305"/>
      <c r="J184" s="306">
        <f t="shared" si="5"/>
        <v>0</v>
      </c>
      <c r="K184" s="236"/>
      <c r="L184" s="39"/>
      <c r="M184" s="307" t="s">
        <v>1</v>
      </c>
      <c r="N184" s="308" t="s">
        <v>47</v>
      </c>
      <c r="O184" s="73"/>
      <c r="P184" s="73"/>
      <c r="Q184" s="73"/>
      <c r="R184" s="73"/>
      <c r="S184" s="73"/>
      <c r="T184" s="74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8" t="s">
        <v>634</v>
      </c>
      <c r="AU184" s="18" t="s">
        <v>36</v>
      </c>
      <c r="AY184" s="18" t="s">
        <v>634</v>
      </c>
      <c r="BE184" s="116">
        <f t="shared" si="6"/>
        <v>0</v>
      </c>
      <c r="BF184" s="116">
        <f t="shared" si="7"/>
        <v>0</v>
      </c>
      <c r="BG184" s="116">
        <f t="shared" si="8"/>
        <v>0</v>
      </c>
      <c r="BH184" s="116">
        <f t="shared" si="9"/>
        <v>0</v>
      </c>
      <c r="BI184" s="116">
        <f t="shared" si="10"/>
        <v>0</v>
      </c>
      <c r="BJ184" s="18" t="s">
        <v>36</v>
      </c>
      <c r="BK184" s="116">
        <f t="shared" si="11"/>
        <v>0</v>
      </c>
    </row>
    <row r="185" spans="1:63" s="2" customFormat="1" ht="16.350000000000001" customHeight="1">
      <c r="A185" s="36"/>
      <c r="B185" s="37"/>
      <c r="C185" s="300" t="s">
        <v>1</v>
      </c>
      <c r="D185" s="300" t="s">
        <v>165</v>
      </c>
      <c r="E185" s="301" t="s">
        <v>1</v>
      </c>
      <c r="F185" s="302" t="s">
        <v>1</v>
      </c>
      <c r="G185" s="303" t="s">
        <v>1</v>
      </c>
      <c r="H185" s="304"/>
      <c r="I185" s="305"/>
      <c r="J185" s="306">
        <f t="shared" si="5"/>
        <v>0</v>
      </c>
      <c r="K185" s="236"/>
      <c r="L185" s="39"/>
      <c r="M185" s="307" t="s">
        <v>1</v>
      </c>
      <c r="N185" s="308" t="s">
        <v>47</v>
      </c>
      <c r="O185" s="73"/>
      <c r="P185" s="73"/>
      <c r="Q185" s="73"/>
      <c r="R185" s="73"/>
      <c r="S185" s="73"/>
      <c r="T185" s="74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8" t="s">
        <v>634</v>
      </c>
      <c r="AU185" s="18" t="s">
        <v>36</v>
      </c>
      <c r="AY185" s="18" t="s">
        <v>634</v>
      </c>
      <c r="BE185" s="116">
        <f t="shared" si="6"/>
        <v>0</v>
      </c>
      <c r="BF185" s="116">
        <f t="shared" si="7"/>
        <v>0</v>
      </c>
      <c r="BG185" s="116">
        <f t="shared" si="8"/>
        <v>0</v>
      </c>
      <c r="BH185" s="116">
        <f t="shared" si="9"/>
        <v>0</v>
      </c>
      <c r="BI185" s="116">
        <f t="shared" si="10"/>
        <v>0</v>
      </c>
      <c r="BJ185" s="18" t="s">
        <v>36</v>
      </c>
      <c r="BK185" s="116">
        <f t="shared" si="11"/>
        <v>0</v>
      </c>
    </row>
    <row r="186" spans="1:63" s="2" customFormat="1" ht="16.350000000000001" customHeight="1">
      <c r="A186" s="36"/>
      <c r="B186" s="37"/>
      <c r="C186" s="300" t="s">
        <v>1</v>
      </c>
      <c r="D186" s="300" t="s">
        <v>165</v>
      </c>
      <c r="E186" s="301" t="s">
        <v>1</v>
      </c>
      <c r="F186" s="302" t="s">
        <v>1</v>
      </c>
      <c r="G186" s="303" t="s">
        <v>1</v>
      </c>
      <c r="H186" s="304"/>
      <c r="I186" s="305"/>
      <c r="J186" s="306">
        <f t="shared" si="5"/>
        <v>0</v>
      </c>
      <c r="K186" s="236"/>
      <c r="L186" s="39"/>
      <c r="M186" s="307" t="s">
        <v>1</v>
      </c>
      <c r="N186" s="308" t="s">
        <v>47</v>
      </c>
      <c r="O186" s="73"/>
      <c r="P186" s="73"/>
      <c r="Q186" s="73"/>
      <c r="R186" s="73"/>
      <c r="S186" s="73"/>
      <c r="T186" s="74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8" t="s">
        <v>634</v>
      </c>
      <c r="AU186" s="18" t="s">
        <v>36</v>
      </c>
      <c r="AY186" s="18" t="s">
        <v>634</v>
      </c>
      <c r="BE186" s="116">
        <f t="shared" si="6"/>
        <v>0</v>
      </c>
      <c r="BF186" s="116">
        <f t="shared" si="7"/>
        <v>0</v>
      </c>
      <c r="BG186" s="116">
        <f t="shared" si="8"/>
        <v>0</v>
      </c>
      <c r="BH186" s="116">
        <f t="shared" si="9"/>
        <v>0</v>
      </c>
      <c r="BI186" s="116">
        <f t="shared" si="10"/>
        <v>0</v>
      </c>
      <c r="BJ186" s="18" t="s">
        <v>36</v>
      </c>
      <c r="BK186" s="116">
        <f t="shared" si="11"/>
        <v>0</v>
      </c>
    </row>
    <row r="187" spans="1:63" s="2" customFormat="1" ht="16.350000000000001" customHeight="1">
      <c r="A187" s="36"/>
      <c r="B187" s="37"/>
      <c r="C187" s="300" t="s">
        <v>1</v>
      </c>
      <c r="D187" s="300" t="s">
        <v>165</v>
      </c>
      <c r="E187" s="301" t="s">
        <v>1</v>
      </c>
      <c r="F187" s="302" t="s">
        <v>1</v>
      </c>
      <c r="G187" s="303" t="s">
        <v>1</v>
      </c>
      <c r="H187" s="304"/>
      <c r="I187" s="305"/>
      <c r="J187" s="306">
        <f t="shared" si="5"/>
        <v>0</v>
      </c>
      <c r="K187" s="236"/>
      <c r="L187" s="39"/>
      <c r="M187" s="307" t="s">
        <v>1</v>
      </c>
      <c r="N187" s="308" t="s">
        <v>47</v>
      </c>
      <c r="O187" s="73"/>
      <c r="P187" s="73"/>
      <c r="Q187" s="73"/>
      <c r="R187" s="73"/>
      <c r="S187" s="73"/>
      <c r="T187" s="74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8" t="s">
        <v>634</v>
      </c>
      <c r="AU187" s="18" t="s">
        <v>36</v>
      </c>
      <c r="AY187" s="18" t="s">
        <v>634</v>
      </c>
      <c r="BE187" s="116">
        <f t="shared" si="6"/>
        <v>0</v>
      </c>
      <c r="BF187" s="116">
        <f t="shared" si="7"/>
        <v>0</v>
      </c>
      <c r="BG187" s="116">
        <f t="shared" si="8"/>
        <v>0</v>
      </c>
      <c r="BH187" s="116">
        <f t="shared" si="9"/>
        <v>0</v>
      </c>
      <c r="BI187" s="116">
        <f t="shared" si="10"/>
        <v>0</v>
      </c>
      <c r="BJ187" s="18" t="s">
        <v>36</v>
      </c>
      <c r="BK187" s="116">
        <f t="shared" si="11"/>
        <v>0</v>
      </c>
    </row>
    <row r="188" spans="1:63" s="2" customFormat="1" ht="16.350000000000001" customHeight="1">
      <c r="A188" s="36"/>
      <c r="B188" s="37"/>
      <c r="C188" s="300" t="s">
        <v>1</v>
      </c>
      <c r="D188" s="300" t="s">
        <v>165</v>
      </c>
      <c r="E188" s="301" t="s">
        <v>1</v>
      </c>
      <c r="F188" s="302" t="s">
        <v>1</v>
      </c>
      <c r="G188" s="303" t="s">
        <v>1</v>
      </c>
      <c r="H188" s="304"/>
      <c r="I188" s="305"/>
      <c r="J188" s="306">
        <f t="shared" si="5"/>
        <v>0</v>
      </c>
      <c r="K188" s="236"/>
      <c r="L188" s="39"/>
      <c r="M188" s="307" t="s">
        <v>1</v>
      </c>
      <c r="N188" s="308" t="s">
        <v>47</v>
      </c>
      <c r="O188" s="73"/>
      <c r="P188" s="73"/>
      <c r="Q188" s="73"/>
      <c r="R188" s="73"/>
      <c r="S188" s="73"/>
      <c r="T188" s="74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8" t="s">
        <v>634</v>
      </c>
      <c r="AU188" s="18" t="s">
        <v>36</v>
      </c>
      <c r="AY188" s="18" t="s">
        <v>634</v>
      </c>
      <c r="BE188" s="116">
        <f t="shared" si="6"/>
        <v>0</v>
      </c>
      <c r="BF188" s="116">
        <f t="shared" si="7"/>
        <v>0</v>
      </c>
      <c r="BG188" s="116">
        <f t="shared" si="8"/>
        <v>0</v>
      </c>
      <c r="BH188" s="116">
        <f t="shared" si="9"/>
        <v>0</v>
      </c>
      <c r="BI188" s="116">
        <f t="shared" si="10"/>
        <v>0</v>
      </c>
      <c r="BJ188" s="18" t="s">
        <v>36</v>
      </c>
      <c r="BK188" s="116">
        <f t="shared" si="11"/>
        <v>0</v>
      </c>
    </row>
    <row r="189" spans="1:63" s="2" customFormat="1" ht="16.350000000000001" customHeight="1">
      <c r="A189" s="36"/>
      <c r="B189" s="37"/>
      <c r="C189" s="300" t="s">
        <v>1</v>
      </c>
      <c r="D189" s="300" t="s">
        <v>165</v>
      </c>
      <c r="E189" s="301" t="s">
        <v>1</v>
      </c>
      <c r="F189" s="302" t="s">
        <v>1</v>
      </c>
      <c r="G189" s="303" t="s">
        <v>1</v>
      </c>
      <c r="H189" s="304"/>
      <c r="I189" s="305"/>
      <c r="J189" s="306">
        <f t="shared" si="5"/>
        <v>0</v>
      </c>
      <c r="K189" s="236"/>
      <c r="L189" s="39"/>
      <c r="M189" s="307" t="s">
        <v>1</v>
      </c>
      <c r="N189" s="308" t="s">
        <v>47</v>
      </c>
      <c r="O189" s="73"/>
      <c r="P189" s="73"/>
      <c r="Q189" s="73"/>
      <c r="R189" s="73"/>
      <c r="S189" s="73"/>
      <c r="T189" s="74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8" t="s">
        <v>634</v>
      </c>
      <c r="AU189" s="18" t="s">
        <v>36</v>
      </c>
      <c r="AY189" s="18" t="s">
        <v>634</v>
      </c>
      <c r="BE189" s="116">
        <f t="shared" si="6"/>
        <v>0</v>
      </c>
      <c r="BF189" s="116">
        <f t="shared" si="7"/>
        <v>0</v>
      </c>
      <c r="BG189" s="116">
        <f t="shared" si="8"/>
        <v>0</v>
      </c>
      <c r="BH189" s="116">
        <f t="shared" si="9"/>
        <v>0</v>
      </c>
      <c r="BI189" s="116">
        <f t="shared" si="10"/>
        <v>0</v>
      </c>
      <c r="BJ189" s="18" t="s">
        <v>36</v>
      </c>
      <c r="BK189" s="116">
        <f t="shared" si="11"/>
        <v>0</v>
      </c>
    </row>
    <row r="190" spans="1:63" s="2" customFormat="1" ht="16.350000000000001" customHeight="1">
      <c r="A190" s="36"/>
      <c r="B190" s="37"/>
      <c r="C190" s="300" t="s">
        <v>1</v>
      </c>
      <c r="D190" s="300" t="s">
        <v>165</v>
      </c>
      <c r="E190" s="301" t="s">
        <v>1</v>
      </c>
      <c r="F190" s="302" t="s">
        <v>1</v>
      </c>
      <c r="G190" s="303" t="s">
        <v>1</v>
      </c>
      <c r="H190" s="304"/>
      <c r="I190" s="305"/>
      <c r="J190" s="306">
        <f t="shared" si="5"/>
        <v>0</v>
      </c>
      <c r="K190" s="236"/>
      <c r="L190" s="39"/>
      <c r="M190" s="307" t="s">
        <v>1</v>
      </c>
      <c r="N190" s="308" t="s">
        <v>47</v>
      </c>
      <c r="O190" s="73"/>
      <c r="P190" s="73"/>
      <c r="Q190" s="73"/>
      <c r="R190" s="73"/>
      <c r="S190" s="73"/>
      <c r="T190" s="74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8" t="s">
        <v>634</v>
      </c>
      <c r="AU190" s="18" t="s">
        <v>36</v>
      </c>
      <c r="AY190" s="18" t="s">
        <v>634</v>
      </c>
      <c r="BE190" s="116">
        <f t="shared" si="6"/>
        <v>0</v>
      </c>
      <c r="BF190" s="116">
        <f t="shared" si="7"/>
        <v>0</v>
      </c>
      <c r="BG190" s="116">
        <f t="shared" si="8"/>
        <v>0</v>
      </c>
      <c r="BH190" s="116">
        <f t="shared" si="9"/>
        <v>0</v>
      </c>
      <c r="BI190" s="116">
        <f t="shared" si="10"/>
        <v>0</v>
      </c>
      <c r="BJ190" s="18" t="s">
        <v>36</v>
      </c>
      <c r="BK190" s="116">
        <f t="shared" si="11"/>
        <v>0</v>
      </c>
    </row>
    <row r="191" spans="1:63" s="2" customFormat="1" ht="16.350000000000001" customHeight="1">
      <c r="A191" s="36"/>
      <c r="B191" s="37"/>
      <c r="C191" s="300" t="s">
        <v>1</v>
      </c>
      <c r="D191" s="300" t="s">
        <v>165</v>
      </c>
      <c r="E191" s="301" t="s">
        <v>1</v>
      </c>
      <c r="F191" s="302" t="s">
        <v>1</v>
      </c>
      <c r="G191" s="303" t="s">
        <v>1</v>
      </c>
      <c r="H191" s="304"/>
      <c r="I191" s="305"/>
      <c r="J191" s="306">
        <f t="shared" si="5"/>
        <v>0</v>
      </c>
      <c r="K191" s="236"/>
      <c r="L191" s="39"/>
      <c r="M191" s="307" t="s">
        <v>1</v>
      </c>
      <c r="N191" s="308" t="s">
        <v>47</v>
      </c>
      <c r="O191" s="73"/>
      <c r="P191" s="73"/>
      <c r="Q191" s="73"/>
      <c r="R191" s="73"/>
      <c r="S191" s="73"/>
      <c r="T191" s="74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8" t="s">
        <v>634</v>
      </c>
      <c r="AU191" s="18" t="s">
        <v>36</v>
      </c>
      <c r="AY191" s="18" t="s">
        <v>634</v>
      </c>
      <c r="BE191" s="116">
        <f t="shared" si="6"/>
        <v>0</v>
      </c>
      <c r="BF191" s="116">
        <f t="shared" si="7"/>
        <v>0</v>
      </c>
      <c r="BG191" s="116">
        <f t="shared" si="8"/>
        <v>0</v>
      </c>
      <c r="BH191" s="116">
        <f t="shared" si="9"/>
        <v>0</v>
      </c>
      <c r="BI191" s="116">
        <f t="shared" si="10"/>
        <v>0</v>
      </c>
      <c r="BJ191" s="18" t="s">
        <v>36</v>
      </c>
      <c r="BK191" s="116">
        <f t="shared" si="11"/>
        <v>0</v>
      </c>
    </row>
    <row r="192" spans="1:63" s="2" customFormat="1" ht="16.350000000000001" customHeight="1">
      <c r="A192" s="36"/>
      <c r="B192" s="37"/>
      <c r="C192" s="300" t="s">
        <v>1</v>
      </c>
      <c r="D192" s="300" t="s">
        <v>165</v>
      </c>
      <c r="E192" s="301" t="s">
        <v>1</v>
      </c>
      <c r="F192" s="302" t="s">
        <v>1</v>
      </c>
      <c r="G192" s="303" t="s">
        <v>1</v>
      </c>
      <c r="H192" s="304"/>
      <c r="I192" s="305"/>
      <c r="J192" s="306">
        <f t="shared" si="5"/>
        <v>0</v>
      </c>
      <c r="K192" s="236"/>
      <c r="L192" s="39"/>
      <c r="M192" s="307" t="s">
        <v>1</v>
      </c>
      <c r="N192" s="308" t="s">
        <v>47</v>
      </c>
      <c r="O192" s="73"/>
      <c r="P192" s="73"/>
      <c r="Q192" s="73"/>
      <c r="R192" s="73"/>
      <c r="S192" s="73"/>
      <c r="T192" s="74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8" t="s">
        <v>634</v>
      </c>
      <c r="AU192" s="18" t="s">
        <v>36</v>
      </c>
      <c r="AY192" s="18" t="s">
        <v>634</v>
      </c>
      <c r="BE192" s="116">
        <f t="shared" si="6"/>
        <v>0</v>
      </c>
      <c r="BF192" s="116">
        <f t="shared" si="7"/>
        <v>0</v>
      </c>
      <c r="BG192" s="116">
        <f t="shared" si="8"/>
        <v>0</v>
      </c>
      <c r="BH192" s="116">
        <f t="shared" si="9"/>
        <v>0</v>
      </c>
      <c r="BI192" s="116">
        <f t="shared" si="10"/>
        <v>0</v>
      </c>
      <c r="BJ192" s="18" t="s">
        <v>36</v>
      </c>
      <c r="BK192" s="116">
        <f t="shared" si="11"/>
        <v>0</v>
      </c>
    </row>
    <row r="193" spans="1:63" s="2" customFormat="1" ht="16.350000000000001" customHeight="1">
      <c r="A193" s="36"/>
      <c r="B193" s="37"/>
      <c r="C193" s="300" t="s">
        <v>1</v>
      </c>
      <c r="D193" s="300" t="s">
        <v>165</v>
      </c>
      <c r="E193" s="301" t="s">
        <v>1</v>
      </c>
      <c r="F193" s="302" t="s">
        <v>1</v>
      </c>
      <c r="G193" s="303" t="s">
        <v>1</v>
      </c>
      <c r="H193" s="304"/>
      <c r="I193" s="305"/>
      <c r="J193" s="306">
        <f t="shared" si="5"/>
        <v>0</v>
      </c>
      <c r="K193" s="236"/>
      <c r="L193" s="39"/>
      <c r="M193" s="307" t="s">
        <v>1</v>
      </c>
      <c r="N193" s="308" t="s">
        <v>47</v>
      </c>
      <c r="O193" s="73"/>
      <c r="P193" s="73"/>
      <c r="Q193" s="73"/>
      <c r="R193" s="73"/>
      <c r="S193" s="73"/>
      <c r="T193" s="74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8" t="s">
        <v>634</v>
      </c>
      <c r="AU193" s="18" t="s">
        <v>36</v>
      </c>
      <c r="AY193" s="18" t="s">
        <v>634</v>
      </c>
      <c r="BE193" s="116">
        <f t="shared" si="6"/>
        <v>0</v>
      </c>
      <c r="BF193" s="116">
        <f t="shared" si="7"/>
        <v>0</v>
      </c>
      <c r="BG193" s="116">
        <f t="shared" si="8"/>
        <v>0</v>
      </c>
      <c r="BH193" s="116">
        <f t="shared" si="9"/>
        <v>0</v>
      </c>
      <c r="BI193" s="116">
        <f t="shared" si="10"/>
        <v>0</v>
      </c>
      <c r="BJ193" s="18" t="s">
        <v>36</v>
      </c>
      <c r="BK193" s="116">
        <f t="shared" si="11"/>
        <v>0</v>
      </c>
    </row>
    <row r="194" spans="1:63" s="2" customFormat="1" ht="16.350000000000001" customHeight="1">
      <c r="A194" s="36"/>
      <c r="B194" s="37"/>
      <c r="C194" s="300" t="s">
        <v>1</v>
      </c>
      <c r="D194" s="300" t="s">
        <v>165</v>
      </c>
      <c r="E194" s="301" t="s">
        <v>1</v>
      </c>
      <c r="F194" s="302" t="s">
        <v>1</v>
      </c>
      <c r="G194" s="303" t="s">
        <v>1</v>
      </c>
      <c r="H194" s="304"/>
      <c r="I194" s="305"/>
      <c r="J194" s="306">
        <f t="shared" si="5"/>
        <v>0</v>
      </c>
      <c r="K194" s="236"/>
      <c r="L194" s="39"/>
      <c r="M194" s="307" t="s">
        <v>1</v>
      </c>
      <c r="N194" s="308" t="s">
        <v>47</v>
      </c>
      <c r="O194" s="73"/>
      <c r="P194" s="73"/>
      <c r="Q194" s="73"/>
      <c r="R194" s="73"/>
      <c r="S194" s="73"/>
      <c r="T194" s="74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8" t="s">
        <v>634</v>
      </c>
      <c r="AU194" s="18" t="s">
        <v>36</v>
      </c>
      <c r="AY194" s="18" t="s">
        <v>634</v>
      </c>
      <c r="BE194" s="116">
        <f t="shared" si="6"/>
        <v>0</v>
      </c>
      <c r="BF194" s="116">
        <f t="shared" si="7"/>
        <v>0</v>
      </c>
      <c r="BG194" s="116">
        <f t="shared" si="8"/>
        <v>0</v>
      </c>
      <c r="BH194" s="116">
        <f t="shared" si="9"/>
        <v>0</v>
      </c>
      <c r="BI194" s="116">
        <f t="shared" si="10"/>
        <v>0</v>
      </c>
      <c r="BJ194" s="18" t="s">
        <v>36</v>
      </c>
      <c r="BK194" s="116">
        <f t="shared" si="11"/>
        <v>0</v>
      </c>
    </row>
    <row r="195" spans="1:63" s="2" customFormat="1" ht="16.350000000000001" customHeight="1">
      <c r="A195" s="36"/>
      <c r="B195" s="37"/>
      <c r="C195" s="300" t="s">
        <v>1</v>
      </c>
      <c r="D195" s="300" t="s">
        <v>165</v>
      </c>
      <c r="E195" s="301" t="s">
        <v>1</v>
      </c>
      <c r="F195" s="302" t="s">
        <v>1</v>
      </c>
      <c r="G195" s="303" t="s">
        <v>1</v>
      </c>
      <c r="H195" s="304"/>
      <c r="I195" s="305"/>
      <c r="J195" s="306">
        <f t="shared" si="5"/>
        <v>0</v>
      </c>
      <c r="K195" s="236"/>
      <c r="L195" s="39"/>
      <c r="M195" s="307" t="s">
        <v>1</v>
      </c>
      <c r="N195" s="308" t="s">
        <v>47</v>
      </c>
      <c r="O195" s="309"/>
      <c r="P195" s="309"/>
      <c r="Q195" s="309"/>
      <c r="R195" s="309"/>
      <c r="S195" s="309"/>
      <c r="T195" s="310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8" t="s">
        <v>634</v>
      </c>
      <c r="AU195" s="18" t="s">
        <v>36</v>
      </c>
      <c r="AY195" s="18" t="s">
        <v>634</v>
      </c>
      <c r="BE195" s="116">
        <f t="shared" si="6"/>
        <v>0</v>
      </c>
      <c r="BF195" s="116">
        <f t="shared" si="7"/>
        <v>0</v>
      </c>
      <c r="BG195" s="116">
        <f t="shared" si="8"/>
        <v>0</v>
      </c>
      <c r="BH195" s="116">
        <f t="shared" si="9"/>
        <v>0</v>
      </c>
      <c r="BI195" s="116">
        <f t="shared" si="10"/>
        <v>0</v>
      </c>
      <c r="BJ195" s="18" t="s">
        <v>36</v>
      </c>
      <c r="BK195" s="116">
        <f t="shared" si="11"/>
        <v>0</v>
      </c>
    </row>
    <row r="196" spans="1:63" s="2" customFormat="1" ht="6.9" customHeight="1">
      <c r="A196" s="36"/>
      <c r="B196" s="56"/>
      <c r="C196" s="57"/>
      <c r="D196" s="57"/>
      <c r="E196" s="57"/>
      <c r="F196" s="57"/>
      <c r="G196" s="57"/>
      <c r="H196" s="57"/>
      <c r="I196" s="169"/>
      <c r="J196" s="57"/>
      <c r="K196" s="57"/>
      <c r="L196" s="39"/>
      <c r="M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</row>
  </sheetData>
  <sheetProtection algorithmName="SHA-512" hashValue="c062PsnowZDgGKgMekHvevFVWeuk0NYRDtdJfQhtQL2MCYkS4mQI70e2cGb9Y+ATNKY1Kn63OfJpYzDVp3d3nA==" saltValue="RSowz990hsMZ3VAPsEpbFFf3VCbFxZ78NRVVSl6iMxbk2jnVzKdANUAnWjNybrzHDicIQnrIWzXGtOjQDQjIcg==" spinCount="100000" sheet="1" objects="1" scenarios="1" formatColumns="0" formatRows="0" autoFilter="0"/>
  <autoFilter ref="C130:K195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176:D196">
      <formula1>"K, M"</formula1>
    </dataValidation>
    <dataValidation type="list" allowBlank="1" showInputMessage="1" showErrorMessage="1" error="Povoleny jsou hodnoty základní, snížená, zákl. přenesená, sníž. přenesená, nulová." sqref="N176:N196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23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23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8" t="s">
        <v>100</v>
      </c>
    </row>
    <row r="3" spans="1:46" s="1" customFormat="1" ht="6.9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21"/>
      <c r="AT3" s="18" t="s">
        <v>91</v>
      </c>
    </row>
    <row r="4" spans="1:46" s="1" customFormat="1" ht="24.9" customHeight="1">
      <c r="B4" s="21"/>
      <c r="D4" s="127" t="s">
        <v>113</v>
      </c>
      <c r="I4" s="123"/>
      <c r="L4" s="21"/>
      <c r="M4" s="128" t="s">
        <v>10</v>
      </c>
      <c r="AT4" s="18" t="s">
        <v>4</v>
      </c>
    </row>
    <row r="5" spans="1:46" s="1" customFormat="1" ht="6.9" customHeight="1">
      <c r="B5" s="21"/>
      <c r="I5" s="123"/>
      <c r="L5" s="21"/>
    </row>
    <row r="6" spans="1:46" s="1" customFormat="1" ht="12" customHeight="1">
      <c r="B6" s="21"/>
      <c r="D6" s="129" t="s">
        <v>16</v>
      </c>
      <c r="I6" s="123"/>
      <c r="L6" s="21"/>
    </row>
    <row r="7" spans="1:46" s="1" customFormat="1" ht="16.5" customHeight="1">
      <c r="B7" s="21"/>
      <c r="E7" s="361" t="str">
        <f>'Rekapitulace stavby'!K6</f>
        <v>Holice - Změna užívání objektu E v dílně povrchových úprav na lakovnu</v>
      </c>
      <c r="F7" s="362"/>
      <c r="G7" s="362"/>
      <c r="H7" s="362"/>
      <c r="I7" s="123"/>
      <c r="L7" s="21"/>
    </row>
    <row r="8" spans="1:46" s="2" customFormat="1" ht="12" customHeight="1">
      <c r="A8" s="36"/>
      <c r="B8" s="39"/>
      <c r="C8" s="36"/>
      <c r="D8" s="129" t="s">
        <v>114</v>
      </c>
      <c r="E8" s="36"/>
      <c r="F8" s="36"/>
      <c r="G8" s="36"/>
      <c r="H8" s="36"/>
      <c r="I8" s="130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39"/>
      <c r="C9" s="36"/>
      <c r="D9" s="36"/>
      <c r="E9" s="363" t="s">
        <v>725</v>
      </c>
      <c r="F9" s="364"/>
      <c r="G9" s="364"/>
      <c r="H9" s="364"/>
      <c r="I9" s="130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39"/>
      <c r="C10" s="36"/>
      <c r="D10" s="36"/>
      <c r="E10" s="36"/>
      <c r="F10" s="36"/>
      <c r="G10" s="36"/>
      <c r="H10" s="36"/>
      <c r="I10" s="130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39"/>
      <c r="C11" s="36"/>
      <c r="D11" s="129" t="s">
        <v>18</v>
      </c>
      <c r="E11" s="36"/>
      <c r="F11" s="131" t="s">
        <v>1</v>
      </c>
      <c r="G11" s="36"/>
      <c r="H11" s="36"/>
      <c r="I11" s="132" t="s">
        <v>19</v>
      </c>
      <c r="J11" s="131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39"/>
      <c r="C12" s="36"/>
      <c r="D12" s="129" t="s">
        <v>20</v>
      </c>
      <c r="E12" s="36"/>
      <c r="F12" s="131" t="s">
        <v>21</v>
      </c>
      <c r="G12" s="36"/>
      <c r="H12" s="36"/>
      <c r="I12" s="132" t="s">
        <v>22</v>
      </c>
      <c r="J12" s="133" t="str">
        <f>'Rekapitulace stavby'!AN8</f>
        <v>22. 4. 2020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5" customHeight="1">
      <c r="A13" s="36"/>
      <c r="B13" s="39"/>
      <c r="C13" s="36"/>
      <c r="D13" s="36"/>
      <c r="E13" s="36"/>
      <c r="F13" s="36"/>
      <c r="G13" s="36"/>
      <c r="H13" s="36"/>
      <c r="I13" s="130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39"/>
      <c r="C14" s="36"/>
      <c r="D14" s="129" t="s">
        <v>24</v>
      </c>
      <c r="E14" s="36"/>
      <c r="F14" s="36"/>
      <c r="G14" s="36"/>
      <c r="H14" s="36"/>
      <c r="I14" s="132" t="s">
        <v>25</v>
      </c>
      <c r="J14" s="131" t="s">
        <v>26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39"/>
      <c r="C15" s="36"/>
      <c r="D15" s="36"/>
      <c r="E15" s="131" t="s">
        <v>27</v>
      </c>
      <c r="F15" s="36"/>
      <c r="G15" s="36"/>
      <c r="H15" s="36"/>
      <c r="I15" s="132" t="s">
        <v>28</v>
      </c>
      <c r="J15" s="131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39"/>
      <c r="C16" s="36"/>
      <c r="D16" s="36"/>
      <c r="E16" s="36"/>
      <c r="F16" s="36"/>
      <c r="G16" s="36"/>
      <c r="H16" s="36"/>
      <c r="I16" s="130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39"/>
      <c r="C17" s="36"/>
      <c r="D17" s="129" t="s">
        <v>29</v>
      </c>
      <c r="E17" s="36"/>
      <c r="F17" s="36"/>
      <c r="G17" s="36"/>
      <c r="H17" s="36"/>
      <c r="I17" s="132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39"/>
      <c r="C18" s="36"/>
      <c r="D18" s="36"/>
      <c r="E18" s="365" t="str">
        <f>'Rekapitulace stavby'!E14</f>
        <v>Vyplň údaj</v>
      </c>
      <c r="F18" s="366"/>
      <c r="G18" s="366"/>
      <c r="H18" s="366"/>
      <c r="I18" s="132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39"/>
      <c r="C19" s="36"/>
      <c r="D19" s="36"/>
      <c r="E19" s="36"/>
      <c r="F19" s="36"/>
      <c r="G19" s="36"/>
      <c r="H19" s="36"/>
      <c r="I19" s="130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39"/>
      <c r="C20" s="36"/>
      <c r="D20" s="129" t="s">
        <v>31</v>
      </c>
      <c r="E20" s="36"/>
      <c r="F20" s="36"/>
      <c r="G20" s="36"/>
      <c r="H20" s="36"/>
      <c r="I20" s="132" t="s">
        <v>25</v>
      </c>
      <c r="J20" s="131" t="s">
        <v>32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39"/>
      <c r="C21" s="36"/>
      <c r="D21" s="36"/>
      <c r="E21" s="131" t="s">
        <v>33</v>
      </c>
      <c r="F21" s="36"/>
      <c r="G21" s="36"/>
      <c r="H21" s="36"/>
      <c r="I21" s="132" t="s">
        <v>28</v>
      </c>
      <c r="J21" s="131" t="s">
        <v>34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39"/>
      <c r="C22" s="36"/>
      <c r="D22" s="36"/>
      <c r="E22" s="36"/>
      <c r="F22" s="36"/>
      <c r="G22" s="36"/>
      <c r="H22" s="36"/>
      <c r="I22" s="130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39"/>
      <c r="C23" s="36"/>
      <c r="D23" s="129" t="s">
        <v>37</v>
      </c>
      <c r="E23" s="36"/>
      <c r="F23" s="36"/>
      <c r="G23" s="36"/>
      <c r="H23" s="36"/>
      <c r="I23" s="132" t="s">
        <v>25</v>
      </c>
      <c r="J23" s="131" t="s">
        <v>32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39"/>
      <c r="C24" s="36"/>
      <c r="D24" s="36"/>
      <c r="E24" s="131" t="s">
        <v>33</v>
      </c>
      <c r="F24" s="36"/>
      <c r="G24" s="36"/>
      <c r="H24" s="36"/>
      <c r="I24" s="132" t="s">
        <v>28</v>
      </c>
      <c r="J24" s="131" t="s">
        <v>34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39"/>
      <c r="C25" s="36"/>
      <c r="D25" s="36"/>
      <c r="E25" s="36"/>
      <c r="F25" s="36"/>
      <c r="G25" s="36"/>
      <c r="H25" s="36"/>
      <c r="I25" s="130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39"/>
      <c r="C26" s="36"/>
      <c r="D26" s="129" t="s">
        <v>39</v>
      </c>
      <c r="E26" s="36"/>
      <c r="F26" s="36"/>
      <c r="G26" s="36"/>
      <c r="H26" s="36"/>
      <c r="I26" s="130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34"/>
      <c r="B27" s="135"/>
      <c r="C27" s="134"/>
      <c r="D27" s="134"/>
      <c r="E27" s="367" t="s">
        <v>1</v>
      </c>
      <c r="F27" s="367"/>
      <c r="G27" s="367"/>
      <c r="H27" s="367"/>
      <c r="I27" s="136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pans="1:31" s="2" customFormat="1" ht="6.9" customHeight="1">
      <c r="A28" s="36"/>
      <c r="B28" s="39"/>
      <c r="C28" s="36"/>
      <c r="D28" s="36"/>
      <c r="E28" s="36"/>
      <c r="F28" s="36"/>
      <c r="G28" s="36"/>
      <c r="H28" s="36"/>
      <c r="I28" s="130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39"/>
      <c r="C29" s="36"/>
      <c r="D29" s="138"/>
      <c r="E29" s="138"/>
      <c r="F29" s="138"/>
      <c r="G29" s="138"/>
      <c r="H29" s="138"/>
      <c r="I29" s="139"/>
      <c r="J29" s="138"/>
      <c r="K29" s="13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4.4" customHeight="1">
      <c r="A30" s="36"/>
      <c r="B30" s="39"/>
      <c r="C30" s="36"/>
      <c r="D30" s="131" t="s">
        <v>116</v>
      </c>
      <c r="E30" s="36"/>
      <c r="F30" s="36"/>
      <c r="G30" s="36"/>
      <c r="H30" s="36"/>
      <c r="I30" s="130"/>
      <c r="J30" s="140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14.4" customHeight="1">
      <c r="A31" s="36"/>
      <c r="B31" s="39"/>
      <c r="C31" s="36"/>
      <c r="D31" s="141" t="s">
        <v>107</v>
      </c>
      <c r="E31" s="36"/>
      <c r="F31" s="36"/>
      <c r="G31" s="36"/>
      <c r="H31" s="36"/>
      <c r="I31" s="130"/>
      <c r="J31" s="140">
        <f>J102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39"/>
      <c r="C32" s="36"/>
      <c r="D32" s="142" t="s">
        <v>42</v>
      </c>
      <c r="E32" s="36"/>
      <c r="F32" s="36"/>
      <c r="G32" s="36"/>
      <c r="H32" s="36"/>
      <c r="I32" s="130"/>
      <c r="J32" s="143">
        <f>ROUND(J30 + J31, 0)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" customHeight="1">
      <c r="A33" s="36"/>
      <c r="B33" s="39"/>
      <c r="C33" s="36"/>
      <c r="D33" s="138"/>
      <c r="E33" s="138"/>
      <c r="F33" s="138"/>
      <c r="G33" s="138"/>
      <c r="H33" s="138"/>
      <c r="I33" s="139"/>
      <c r="J33" s="138"/>
      <c r="K33" s="13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39"/>
      <c r="C34" s="36"/>
      <c r="D34" s="36"/>
      <c r="E34" s="36"/>
      <c r="F34" s="144" t="s">
        <v>44</v>
      </c>
      <c r="G34" s="36"/>
      <c r="H34" s="36"/>
      <c r="I34" s="145" t="s">
        <v>43</v>
      </c>
      <c r="J34" s="144" t="s">
        <v>45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customHeight="1">
      <c r="A35" s="36"/>
      <c r="B35" s="39"/>
      <c r="C35" s="36"/>
      <c r="D35" s="146" t="s">
        <v>46</v>
      </c>
      <c r="E35" s="129" t="s">
        <v>47</v>
      </c>
      <c r="F35" s="147">
        <f>ROUND((ROUND((SUM(BE102:BE109) + SUM(BE129:BE132)),  0) + SUM(BE134:BE153)), 0)</f>
        <v>0</v>
      </c>
      <c r="G35" s="36"/>
      <c r="H35" s="36"/>
      <c r="I35" s="148">
        <v>0.21</v>
      </c>
      <c r="J35" s="147">
        <f>ROUND((ROUND(((SUM(BE102:BE109) + SUM(BE129:BE132))*I35),  0) + (SUM(BE134:BE153)*I35)), 0)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customHeight="1">
      <c r="A36" s="36"/>
      <c r="B36" s="39"/>
      <c r="C36" s="36"/>
      <c r="D36" s="36"/>
      <c r="E36" s="129" t="s">
        <v>48</v>
      </c>
      <c r="F36" s="147">
        <f>ROUND((ROUND((SUM(BF102:BF109) + SUM(BF129:BF132)),  0) + SUM(BF134:BF153)), 0)</f>
        <v>0</v>
      </c>
      <c r="G36" s="36"/>
      <c r="H36" s="36"/>
      <c r="I36" s="148">
        <v>0.15</v>
      </c>
      <c r="J36" s="147">
        <f>ROUND((ROUND(((SUM(BF102:BF109) + SUM(BF129:BF132))*I36),  0) + (SUM(BF134:BF153)*I36)), 0)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39"/>
      <c r="C37" s="36"/>
      <c r="D37" s="36"/>
      <c r="E37" s="129" t="s">
        <v>49</v>
      </c>
      <c r="F37" s="147">
        <f>ROUND((ROUND((SUM(BG102:BG109) + SUM(BG129:BG132)),  0) + SUM(BG134:BG153)), 0)</f>
        <v>0</v>
      </c>
      <c r="G37" s="36"/>
      <c r="H37" s="36"/>
      <c r="I37" s="148">
        <v>0.21</v>
      </c>
      <c r="J37" s="147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" hidden="1" customHeight="1">
      <c r="A38" s="36"/>
      <c r="B38" s="39"/>
      <c r="C38" s="36"/>
      <c r="D38" s="36"/>
      <c r="E38" s="129" t="s">
        <v>50</v>
      </c>
      <c r="F38" s="147">
        <f>ROUND((ROUND((SUM(BH102:BH109) + SUM(BH129:BH132)),  0) + SUM(BH134:BH153)), 0)</f>
        <v>0</v>
      </c>
      <c r="G38" s="36"/>
      <c r="H38" s="36"/>
      <c r="I38" s="148">
        <v>0.15</v>
      </c>
      <c r="J38" s="147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" hidden="1" customHeight="1">
      <c r="A39" s="36"/>
      <c r="B39" s="39"/>
      <c r="C39" s="36"/>
      <c r="D39" s="36"/>
      <c r="E39" s="129" t="s">
        <v>51</v>
      </c>
      <c r="F39" s="147">
        <f>ROUND((ROUND((SUM(BI102:BI109) + SUM(BI129:BI132)),  0) + SUM(BI134:BI153)), 0)</f>
        <v>0</v>
      </c>
      <c r="G39" s="36"/>
      <c r="H39" s="36"/>
      <c r="I39" s="148">
        <v>0</v>
      </c>
      <c r="J39" s="147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" customHeight="1">
      <c r="A40" s="36"/>
      <c r="B40" s="39"/>
      <c r="C40" s="36"/>
      <c r="D40" s="36"/>
      <c r="E40" s="36"/>
      <c r="F40" s="36"/>
      <c r="G40" s="36"/>
      <c r="H40" s="36"/>
      <c r="I40" s="130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39"/>
      <c r="C41" s="149"/>
      <c r="D41" s="150" t="s">
        <v>52</v>
      </c>
      <c r="E41" s="151"/>
      <c r="F41" s="151"/>
      <c r="G41" s="152" t="s">
        <v>53</v>
      </c>
      <c r="H41" s="153" t="s">
        <v>54</v>
      </c>
      <c r="I41" s="154"/>
      <c r="J41" s="155">
        <f>SUM(J32:J39)</f>
        <v>0</v>
      </c>
      <c r="K41" s="15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" customHeight="1">
      <c r="A42" s="36"/>
      <c r="B42" s="39"/>
      <c r="C42" s="36"/>
      <c r="D42" s="36"/>
      <c r="E42" s="36"/>
      <c r="F42" s="36"/>
      <c r="G42" s="36"/>
      <c r="H42" s="36"/>
      <c r="I42" s="130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" customHeight="1">
      <c r="B43" s="21"/>
      <c r="I43" s="123"/>
      <c r="L43" s="21"/>
    </row>
    <row r="44" spans="1:31" s="1" customFormat="1" ht="14.4" customHeight="1">
      <c r="B44" s="21"/>
      <c r="I44" s="123"/>
      <c r="L44" s="21"/>
    </row>
    <row r="45" spans="1:31" s="1" customFormat="1" ht="14.4" customHeight="1">
      <c r="B45" s="21"/>
      <c r="I45" s="123"/>
      <c r="L45" s="21"/>
    </row>
    <row r="46" spans="1:31" s="1" customFormat="1" ht="14.4" customHeight="1">
      <c r="B46" s="21"/>
      <c r="I46" s="123"/>
      <c r="L46" s="21"/>
    </row>
    <row r="47" spans="1:31" s="1" customFormat="1" ht="14.4" customHeight="1">
      <c r="B47" s="21"/>
      <c r="I47" s="123"/>
      <c r="L47" s="21"/>
    </row>
    <row r="48" spans="1:31" s="1" customFormat="1" ht="14.4" customHeight="1">
      <c r="B48" s="21"/>
      <c r="I48" s="123"/>
      <c r="L48" s="21"/>
    </row>
    <row r="49" spans="1:31" s="1" customFormat="1" ht="14.4" customHeight="1">
      <c r="B49" s="21"/>
      <c r="I49" s="123"/>
      <c r="L49" s="21"/>
    </row>
    <row r="50" spans="1:31" s="2" customFormat="1" ht="14.4" customHeight="1">
      <c r="B50" s="53"/>
      <c r="D50" s="157" t="s">
        <v>55</v>
      </c>
      <c r="E50" s="158"/>
      <c r="F50" s="158"/>
      <c r="G50" s="157" t="s">
        <v>56</v>
      </c>
      <c r="H50" s="158"/>
      <c r="I50" s="159"/>
      <c r="J50" s="158"/>
      <c r="K50" s="158"/>
      <c r="L50" s="5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6"/>
      <c r="B61" s="39"/>
      <c r="C61" s="36"/>
      <c r="D61" s="160" t="s">
        <v>57</v>
      </c>
      <c r="E61" s="161"/>
      <c r="F61" s="162" t="s">
        <v>58</v>
      </c>
      <c r="G61" s="160" t="s">
        <v>57</v>
      </c>
      <c r="H61" s="161"/>
      <c r="I61" s="163"/>
      <c r="J61" s="164" t="s">
        <v>58</v>
      </c>
      <c r="K61" s="161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6"/>
      <c r="B65" s="39"/>
      <c r="C65" s="36"/>
      <c r="D65" s="157" t="s">
        <v>59</v>
      </c>
      <c r="E65" s="165"/>
      <c r="F65" s="165"/>
      <c r="G65" s="157" t="s">
        <v>60</v>
      </c>
      <c r="H65" s="165"/>
      <c r="I65" s="166"/>
      <c r="J65" s="165"/>
      <c r="K65" s="165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6"/>
      <c r="B76" s="39"/>
      <c r="C76" s="36"/>
      <c r="D76" s="160" t="s">
        <v>57</v>
      </c>
      <c r="E76" s="161"/>
      <c r="F76" s="162" t="s">
        <v>58</v>
      </c>
      <c r="G76" s="160" t="s">
        <v>57</v>
      </c>
      <c r="H76" s="161"/>
      <c r="I76" s="163"/>
      <c r="J76" s="164" t="s">
        <v>58</v>
      </c>
      <c r="K76" s="161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" customHeight="1">
      <c r="A77" s="36"/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" customHeight="1">
      <c r="A81" s="36"/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" customHeight="1">
      <c r="A82" s="36"/>
      <c r="B82" s="37"/>
      <c r="C82" s="24" t="s">
        <v>117</v>
      </c>
      <c r="D82" s="38"/>
      <c r="E82" s="38"/>
      <c r="F82" s="38"/>
      <c r="G82" s="38"/>
      <c r="H82" s="38"/>
      <c r="I82" s="130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" customHeight="1">
      <c r="A83" s="36"/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130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>
      <c r="A85" s="36"/>
      <c r="B85" s="37"/>
      <c r="C85" s="38"/>
      <c r="D85" s="38"/>
      <c r="E85" s="358" t="str">
        <f>E7</f>
        <v>Holice - Změna užívání objektu E v dílně povrchových úprav na lakovnu</v>
      </c>
      <c r="F85" s="359"/>
      <c r="G85" s="359"/>
      <c r="H85" s="359"/>
      <c r="I85" s="130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>
      <c r="A86" s="36"/>
      <c r="B86" s="37"/>
      <c r="C86" s="30" t="s">
        <v>114</v>
      </c>
      <c r="D86" s="38"/>
      <c r="E86" s="38"/>
      <c r="F86" s="38"/>
      <c r="G86" s="38"/>
      <c r="H86" s="38"/>
      <c r="I86" s="130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>
      <c r="A87" s="36"/>
      <c r="B87" s="37"/>
      <c r="C87" s="38"/>
      <c r="D87" s="38"/>
      <c r="E87" s="347" t="str">
        <f>E9</f>
        <v>04 - Plyn</v>
      </c>
      <c r="F87" s="360"/>
      <c r="G87" s="360"/>
      <c r="H87" s="360"/>
      <c r="I87" s="130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" customHeight="1">
      <c r="A88" s="36"/>
      <c r="B88" s="37"/>
      <c r="C88" s="38"/>
      <c r="D88" s="38"/>
      <c r="E88" s="38"/>
      <c r="F88" s="38"/>
      <c r="G88" s="38"/>
      <c r="H88" s="38"/>
      <c r="I88" s="130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>
      <c r="A89" s="36"/>
      <c r="B89" s="37"/>
      <c r="C89" s="30" t="s">
        <v>20</v>
      </c>
      <c r="D89" s="38"/>
      <c r="E89" s="38"/>
      <c r="F89" s="28" t="str">
        <f>F12</f>
        <v>Holice</v>
      </c>
      <c r="G89" s="38"/>
      <c r="H89" s="38"/>
      <c r="I89" s="132" t="s">
        <v>22</v>
      </c>
      <c r="J89" s="68" t="str">
        <f>IF(J12="","",J12)</f>
        <v>22. 4. 2020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" customHeight="1">
      <c r="A90" s="36"/>
      <c r="B90" s="37"/>
      <c r="C90" s="38"/>
      <c r="D90" s="38"/>
      <c r="E90" s="38"/>
      <c r="F90" s="38"/>
      <c r="G90" s="38"/>
      <c r="H90" s="38"/>
      <c r="I90" s="130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54.45" customHeight="1">
      <c r="A91" s="36"/>
      <c r="B91" s="37"/>
      <c r="C91" s="30" t="s">
        <v>24</v>
      </c>
      <c r="D91" s="38"/>
      <c r="E91" s="38"/>
      <c r="F91" s="28" t="str">
        <f>E15</f>
        <v>SŠA Holice, Nádražní 301, 534 01 Holice</v>
      </c>
      <c r="G91" s="38"/>
      <c r="H91" s="38"/>
      <c r="I91" s="132" t="s">
        <v>31</v>
      </c>
      <c r="J91" s="33" t="str">
        <f>E21</f>
        <v>ApA Architektonicko-projekt.ateliér Vamberk s.r.o.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54.45" customHeight="1">
      <c r="A92" s="36"/>
      <c r="B92" s="37"/>
      <c r="C92" s="30" t="s">
        <v>29</v>
      </c>
      <c r="D92" s="38"/>
      <c r="E92" s="38"/>
      <c r="F92" s="28" t="str">
        <f>IF(E18="","",E18)</f>
        <v>Vyplň údaj</v>
      </c>
      <c r="G92" s="38"/>
      <c r="H92" s="38"/>
      <c r="I92" s="132" t="s">
        <v>37</v>
      </c>
      <c r="J92" s="33" t="str">
        <f>E24</f>
        <v>ApA Architektonicko-projekt.ateliér Vamberk s.r.o.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>
      <c r="A93" s="36"/>
      <c r="B93" s="37"/>
      <c r="C93" s="38"/>
      <c r="D93" s="38"/>
      <c r="E93" s="38"/>
      <c r="F93" s="38"/>
      <c r="G93" s="38"/>
      <c r="H93" s="38"/>
      <c r="I93" s="130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>
      <c r="A94" s="36"/>
      <c r="B94" s="37"/>
      <c r="C94" s="173" t="s">
        <v>118</v>
      </c>
      <c r="D94" s="121"/>
      <c r="E94" s="121"/>
      <c r="F94" s="121"/>
      <c r="G94" s="121"/>
      <c r="H94" s="121"/>
      <c r="I94" s="174"/>
      <c r="J94" s="175" t="s">
        <v>119</v>
      </c>
      <c r="K94" s="12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>
      <c r="A95" s="36"/>
      <c r="B95" s="37"/>
      <c r="C95" s="38"/>
      <c r="D95" s="38"/>
      <c r="E95" s="38"/>
      <c r="F95" s="38"/>
      <c r="G95" s="38"/>
      <c r="H95" s="38"/>
      <c r="I95" s="130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5" customHeight="1">
      <c r="A96" s="36"/>
      <c r="B96" s="37"/>
      <c r="C96" s="176" t="s">
        <v>120</v>
      </c>
      <c r="D96" s="38"/>
      <c r="E96" s="38"/>
      <c r="F96" s="38"/>
      <c r="G96" s="38"/>
      <c r="H96" s="38"/>
      <c r="I96" s="130"/>
      <c r="J96" s="86">
        <f>J129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121</v>
      </c>
    </row>
    <row r="97" spans="1:65" s="9" customFormat="1" ht="24.9" customHeight="1">
      <c r="B97" s="177"/>
      <c r="C97" s="178"/>
      <c r="D97" s="179" t="s">
        <v>726</v>
      </c>
      <c r="E97" s="180"/>
      <c r="F97" s="180"/>
      <c r="G97" s="180"/>
      <c r="H97" s="180"/>
      <c r="I97" s="181"/>
      <c r="J97" s="182">
        <f>J130</f>
        <v>0</v>
      </c>
      <c r="K97" s="178"/>
      <c r="L97" s="183"/>
    </row>
    <row r="98" spans="1:65" s="10" customFormat="1" ht="19.95" customHeight="1">
      <c r="B98" s="184"/>
      <c r="C98" s="185"/>
      <c r="D98" s="186" t="s">
        <v>727</v>
      </c>
      <c r="E98" s="187"/>
      <c r="F98" s="187"/>
      <c r="G98" s="187"/>
      <c r="H98" s="187"/>
      <c r="I98" s="188"/>
      <c r="J98" s="189">
        <f>J131</f>
        <v>0</v>
      </c>
      <c r="K98" s="185"/>
      <c r="L98" s="190"/>
    </row>
    <row r="99" spans="1:65" s="9" customFormat="1" ht="21.75" customHeight="1">
      <c r="B99" s="177"/>
      <c r="C99" s="178"/>
      <c r="D99" s="191" t="s">
        <v>138</v>
      </c>
      <c r="E99" s="178"/>
      <c r="F99" s="178"/>
      <c r="G99" s="178"/>
      <c r="H99" s="178"/>
      <c r="I99" s="192"/>
      <c r="J99" s="193">
        <f>J133</f>
        <v>0</v>
      </c>
      <c r="K99" s="178"/>
      <c r="L99" s="183"/>
    </row>
    <row r="100" spans="1:65" s="2" customFormat="1" ht="21.75" customHeight="1">
      <c r="A100" s="36"/>
      <c r="B100" s="37"/>
      <c r="C100" s="38"/>
      <c r="D100" s="38"/>
      <c r="E100" s="38"/>
      <c r="F100" s="38"/>
      <c r="G100" s="38"/>
      <c r="H100" s="38"/>
      <c r="I100" s="130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65" s="2" customFormat="1" ht="6.9" customHeight="1">
      <c r="A101" s="36"/>
      <c r="B101" s="37"/>
      <c r="C101" s="38"/>
      <c r="D101" s="38"/>
      <c r="E101" s="38"/>
      <c r="F101" s="38"/>
      <c r="G101" s="38"/>
      <c r="H101" s="38"/>
      <c r="I101" s="130"/>
      <c r="J101" s="38"/>
      <c r="K101" s="38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65" s="2" customFormat="1" ht="29.25" customHeight="1">
      <c r="A102" s="36"/>
      <c r="B102" s="37"/>
      <c r="C102" s="176" t="s">
        <v>139</v>
      </c>
      <c r="D102" s="38"/>
      <c r="E102" s="38"/>
      <c r="F102" s="38"/>
      <c r="G102" s="38"/>
      <c r="H102" s="38"/>
      <c r="I102" s="130"/>
      <c r="J102" s="194">
        <f>ROUND(J103 + J104 + J105 + J106 + J107 + J108,0)</f>
        <v>0</v>
      </c>
      <c r="K102" s="38"/>
      <c r="L102" s="53"/>
      <c r="N102" s="195" t="s">
        <v>46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65" s="2" customFormat="1" ht="18" customHeight="1">
      <c r="A103" s="36"/>
      <c r="B103" s="37"/>
      <c r="C103" s="38"/>
      <c r="D103" s="334" t="s">
        <v>140</v>
      </c>
      <c r="E103" s="335"/>
      <c r="F103" s="335"/>
      <c r="G103" s="38"/>
      <c r="H103" s="38"/>
      <c r="I103" s="130"/>
      <c r="J103" s="112">
        <v>0</v>
      </c>
      <c r="K103" s="38"/>
      <c r="L103" s="196"/>
      <c r="M103" s="197"/>
      <c r="N103" s="198" t="s">
        <v>47</v>
      </c>
      <c r="O103" s="197"/>
      <c r="P103" s="197"/>
      <c r="Q103" s="197"/>
      <c r="R103" s="197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9" t="s">
        <v>141</v>
      </c>
      <c r="AZ103" s="197"/>
      <c r="BA103" s="197"/>
      <c r="BB103" s="197"/>
      <c r="BC103" s="197"/>
      <c r="BD103" s="197"/>
      <c r="BE103" s="200">
        <f t="shared" ref="BE103:BE108" si="0">IF(N103="základní",J103,0)</f>
        <v>0</v>
      </c>
      <c r="BF103" s="200">
        <f t="shared" ref="BF103:BF108" si="1">IF(N103="snížená",J103,0)</f>
        <v>0</v>
      </c>
      <c r="BG103" s="200">
        <f t="shared" ref="BG103:BG108" si="2">IF(N103="zákl. přenesená",J103,0)</f>
        <v>0</v>
      </c>
      <c r="BH103" s="200">
        <f t="shared" ref="BH103:BH108" si="3">IF(N103="sníž. přenesená",J103,0)</f>
        <v>0</v>
      </c>
      <c r="BI103" s="200">
        <f t="shared" ref="BI103:BI108" si="4">IF(N103="nulová",J103,0)</f>
        <v>0</v>
      </c>
      <c r="BJ103" s="199" t="s">
        <v>36</v>
      </c>
      <c r="BK103" s="197"/>
      <c r="BL103" s="197"/>
      <c r="BM103" s="197"/>
    </row>
    <row r="104" spans="1:65" s="2" customFormat="1" ht="18" customHeight="1">
      <c r="A104" s="36"/>
      <c r="B104" s="37"/>
      <c r="C104" s="38"/>
      <c r="D104" s="334" t="s">
        <v>142</v>
      </c>
      <c r="E104" s="335"/>
      <c r="F104" s="335"/>
      <c r="G104" s="38"/>
      <c r="H104" s="38"/>
      <c r="I104" s="130"/>
      <c r="J104" s="112">
        <v>0</v>
      </c>
      <c r="K104" s="38"/>
      <c r="L104" s="196"/>
      <c r="M104" s="197"/>
      <c r="N104" s="198" t="s">
        <v>47</v>
      </c>
      <c r="O104" s="197"/>
      <c r="P104" s="197"/>
      <c r="Q104" s="197"/>
      <c r="R104" s="197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9" t="s">
        <v>141</v>
      </c>
      <c r="AZ104" s="197"/>
      <c r="BA104" s="197"/>
      <c r="BB104" s="197"/>
      <c r="BC104" s="197"/>
      <c r="BD104" s="197"/>
      <c r="BE104" s="200">
        <f t="shared" si="0"/>
        <v>0</v>
      </c>
      <c r="BF104" s="200">
        <f t="shared" si="1"/>
        <v>0</v>
      </c>
      <c r="BG104" s="200">
        <f t="shared" si="2"/>
        <v>0</v>
      </c>
      <c r="BH104" s="200">
        <f t="shared" si="3"/>
        <v>0</v>
      </c>
      <c r="BI104" s="200">
        <f t="shared" si="4"/>
        <v>0</v>
      </c>
      <c r="BJ104" s="199" t="s">
        <v>36</v>
      </c>
      <c r="BK104" s="197"/>
      <c r="BL104" s="197"/>
      <c r="BM104" s="197"/>
    </row>
    <row r="105" spans="1:65" s="2" customFormat="1" ht="18" customHeight="1">
      <c r="A105" s="36"/>
      <c r="B105" s="37"/>
      <c r="C105" s="38"/>
      <c r="D105" s="334" t="s">
        <v>143</v>
      </c>
      <c r="E105" s="335"/>
      <c r="F105" s="335"/>
      <c r="G105" s="38"/>
      <c r="H105" s="38"/>
      <c r="I105" s="130"/>
      <c r="J105" s="112">
        <v>0</v>
      </c>
      <c r="K105" s="38"/>
      <c r="L105" s="196"/>
      <c r="M105" s="197"/>
      <c r="N105" s="198" t="s">
        <v>47</v>
      </c>
      <c r="O105" s="197"/>
      <c r="P105" s="197"/>
      <c r="Q105" s="197"/>
      <c r="R105" s="197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9" t="s">
        <v>141</v>
      </c>
      <c r="AZ105" s="197"/>
      <c r="BA105" s="197"/>
      <c r="BB105" s="197"/>
      <c r="BC105" s="197"/>
      <c r="BD105" s="197"/>
      <c r="BE105" s="200">
        <f t="shared" si="0"/>
        <v>0</v>
      </c>
      <c r="BF105" s="200">
        <f t="shared" si="1"/>
        <v>0</v>
      </c>
      <c r="BG105" s="200">
        <f t="shared" si="2"/>
        <v>0</v>
      </c>
      <c r="BH105" s="200">
        <f t="shared" si="3"/>
        <v>0</v>
      </c>
      <c r="BI105" s="200">
        <f t="shared" si="4"/>
        <v>0</v>
      </c>
      <c r="BJ105" s="199" t="s">
        <v>36</v>
      </c>
      <c r="BK105" s="197"/>
      <c r="BL105" s="197"/>
      <c r="BM105" s="197"/>
    </row>
    <row r="106" spans="1:65" s="2" customFormat="1" ht="18" customHeight="1">
      <c r="A106" s="36"/>
      <c r="B106" s="37"/>
      <c r="C106" s="38"/>
      <c r="D106" s="334" t="s">
        <v>144</v>
      </c>
      <c r="E106" s="335"/>
      <c r="F106" s="335"/>
      <c r="G106" s="38"/>
      <c r="H106" s="38"/>
      <c r="I106" s="130"/>
      <c r="J106" s="112">
        <v>0</v>
      </c>
      <c r="K106" s="38"/>
      <c r="L106" s="196"/>
      <c r="M106" s="197"/>
      <c r="N106" s="198" t="s">
        <v>47</v>
      </c>
      <c r="O106" s="197"/>
      <c r="P106" s="197"/>
      <c r="Q106" s="197"/>
      <c r="R106" s="197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9" t="s">
        <v>141</v>
      </c>
      <c r="AZ106" s="197"/>
      <c r="BA106" s="197"/>
      <c r="BB106" s="197"/>
      <c r="BC106" s="197"/>
      <c r="BD106" s="197"/>
      <c r="BE106" s="200">
        <f t="shared" si="0"/>
        <v>0</v>
      </c>
      <c r="BF106" s="200">
        <f t="shared" si="1"/>
        <v>0</v>
      </c>
      <c r="BG106" s="200">
        <f t="shared" si="2"/>
        <v>0</v>
      </c>
      <c r="BH106" s="200">
        <f t="shared" si="3"/>
        <v>0</v>
      </c>
      <c r="BI106" s="200">
        <f t="shared" si="4"/>
        <v>0</v>
      </c>
      <c r="BJ106" s="199" t="s">
        <v>36</v>
      </c>
      <c r="BK106" s="197"/>
      <c r="BL106" s="197"/>
      <c r="BM106" s="197"/>
    </row>
    <row r="107" spans="1:65" s="2" customFormat="1" ht="18" customHeight="1">
      <c r="A107" s="36"/>
      <c r="B107" s="37"/>
      <c r="C107" s="38"/>
      <c r="D107" s="334" t="s">
        <v>145</v>
      </c>
      <c r="E107" s="335"/>
      <c r="F107" s="335"/>
      <c r="G107" s="38"/>
      <c r="H107" s="38"/>
      <c r="I107" s="130"/>
      <c r="J107" s="112">
        <v>0</v>
      </c>
      <c r="K107" s="38"/>
      <c r="L107" s="196"/>
      <c r="M107" s="197"/>
      <c r="N107" s="198" t="s">
        <v>47</v>
      </c>
      <c r="O107" s="197"/>
      <c r="P107" s="197"/>
      <c r="Q107" s="197"/>
      <c r="R107" s="197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9" t="s">
        <v>141</v>
      </c>
      <c r="AZ107" s="197"/>
      <c r="BA107" s="197"/>
      <c r="BB107" s="197"/>
      <c r="BC107" s="197"/>
      <c r="BD107" s="197"/>
      <c r="BE107" s="200">
        <f t="shared" si="0"/>
        <v>0</v>
      </c>
      <c r="BF107" s="200">
        <f t="shared" si="1"/>
        <v>0</v>
      </c>
      <c r="BG107" s="200">
        <f t="shared" si="2"/>
        <v>0</v>
      </c>
      <c r="BH107" s="200">
        <f t="shared" si="3"/>
        <v>0</v>
      </c>
      <c r="BI107" s="200">
        <f t="shared" si="4"/>
        <v>0</v>
      </c>
      <c r="BJ107" s="199" t="s">
        <v>36</v>
      </c>
      <c r="BK107" s="197"/>
      <c r="BL107" s="197"/>
      <c r="BM107" s="197"/>
    </row>
    <row r="108" spans="1:65" s="2" customFormat="1" ht="18" customHeight="1">
      <c r="A108" s="36"/>
      <c r="B108" s="37"/>
      <c r="C108" s="38"/>
      <c r="D108" s="111" t="s">
        <v>146</v>
      </c>
      <c r="E108" s="38"/>
      <c r="F108" s="38"/>
      <c r="G108" s="38"/>
      <c r="H108" s="38"/>
      <c r="I108" s="130"/>
      <c r="J108" s="112">
        <f>ROUND(J30*T108,0)</f>
        <v>0</v>
      </c>
      <c r="K108" s="38"/>
      <c r="L108" s="196"/>
      <c r="M108" s="197"/>
      <c r="N108" s="198" t="s">
        <v>47</v>
      </c>
      <c r="O108" s="197"/>
      <c r="P108" s="197"/>
      <c r="Q108" s="197"/>
      <c r="R108" s="197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9" t="s">
        <v>147</v>
      </c>
      <c r="AZ108" s="197"/>
      <c r="BA108" s="197"/>
      <c r="BB108" s="197"/>
      <c r="BC108" s="197"/>
      <c r="BD108" s="197"/>
      <c r="BE108" s="200">
        <f t="shared" si="0"/>
        <v>0</v>
      </c>
      <c r="BF108" s="200">
        <f t="shared" si="1"/>
        <v>0</v>
      </c>
      <c r="BG108" s="200">
        <f t="shared" si="2"/>
        <v>0</v>
      </c>
      <c r="BH108" s="200">
        <f t="shared" si="3"/>
        <v>0</v>
      </c>
      <c r="BI108" s="200">
        <f t="shared" si="4"/>
        <v>0</v>
      </c>
      <c r="BJ108" s="199" t="s">
        <v>36</v>
      </c>
      <c r="BK108" s="197"/>
      <c r="BL108" s="197"/>
      <c r="BM108" s="197"/>
    </row>
    <row r="109" spans="1:65" s="2" customFormat="1">
      <c r="A109" s="36"/>
      <c r="B109" s="37"/>
      <c r="C109" s="38"/>
      <c r="D109" s="38"/>
      <c r="E109" s="38"/>
      <c r="F109" s="38"/>
      <c r="G109" s="38"/>
      <c r="H109" s="38"/>
      <c r="I109" s="130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65" s="2" customFormat="1" ht="29.25" customHeight="1">
      <c r="A110" s="36"/>
      <c r="B110" s="37"/>
      <c r="C110" s="120" t="s">
        <v>112</v>
      </c>
      <c r="D110" s="121"/>
      <c r="E110" s="121"/>
      <c r="F110" s="121"/>
      <c r="G110" s="121"/>
      <c r="H110" s="121"/>
      <c r="I110" s="174"/>
      <c r="J110" s="122">
        <f>ROUND(J96+J102,0)</f>
        <v>0</v>
      </c>
      <c r="K110" s="121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65" s="2" customFormat="1" ht="6.9" customHeight="1">
      <c r="A111" s="36"/>
      <c r="B111" s="56"/>
      <c r="C111" s="57"/>
      <c r="D111" s="57"/>
      <c r="E111" s="57"/>
      <c r="F111" s="57"/>
      <c r="G111" s="57"/>
      <c r="H111" s="57"/>
      <c r="I111" s="169"/>
      <c r="J111" s="57"/>
      <c r="K111" s="57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5" spans="1:31" s="2" customFormat="1" ht="6.9" customHeight="1">
      <c r="A115" s="36"/>
      <c r="B115" s="58"/>
      <c r="C115" s="59"/>
      <c r="D115" s="59"/>
      <c r="E115" s="59"/>
      <c r="F115" s="59"/>
      <c r="G115" s="59"/>
      <c r="H115" s="59"/>
      <c r="I115" s="172"/>
      <c r="J115" s="59"/>
      <c r="K115" s="59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31" s="2" customFormat="1" ht="24.9" customHeight="1">
      <c r="A116" s="36"/>
      <c r="B116" s="37"/>
      <c r="C116" s="24" t="s">
        <v>148</v>
      </c>
      <c r="D116" s="38"/>
      <c r="E116" s="38"/>
      <c r="F116" s="38"/>
      <c r="G116" s="38"/>
      <c r="H116" s="38"/>
      <c r="I116" s="130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31" s="2" customFormat="1" ht="6.9" customHeight="1">
      <c r="A117" s="36"/>
      <c r="B117" s="37"/>
      <c r="C117" s="38"/>
      <c r="D117" s="38"/>
      <c r="E117" s="38"/>
      <c r="F117" s="38"/>
      <c r="G117" s="38"/>
      <c r="H117" s="38"/>
      <c r="I117" s="130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31" s="2" customFormat="1" ht="12" customHeight="1">
      <c r="A118" s="36"/>
      <c r="B118" s="37"/>
      <c r="C118" s="30" t="s">
        <v>16</v>
      </c>
      <c r="D118" s="38"/>
      <c r="E118" s="38"/>
      <c r="F118" s="38"/>
      <c r="G118" s="38"/>
      <c r="H118" s="38"/>
      <c r="I118" s="130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31" s="2" customFormat="1" ht="16.5" customHeight="1">
      <c r="A119" s="36"/>
      <c r="B119" s="37"/>
      <c r="C119" s="38"/>
      <c r="D119" s="38"/>
      <c r="E119" s="358" t="str">
        <f>E7</f>
        <v>Holice - Změna užívání objektu E v dílně povrchových úprav na lakovnu</v>
      </c>
      <c r="F119" s="359"/>
      <c r="G119" s="359"/>
      <c r="H119" s="359"/>
      <c r="I119" s="130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31" s="2" customFormat="1" ht="12" customHeight="1">
      <c r="A120" s="36"/>
      <c r="B120" s="37"/>
      <c r="C120" s="30" t="s">
        <v>114</v>
      </c>
      <c r="D120" s="38"/>
      <c r="E120" s="38"/>
      <c r="F120" s="38"/>
      <c r="G120" s="38"/>
      <c r="H120" s="38"/>
      <c r="I120" s="130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31" s="2" customFormat="1" ht="16.5" customHeight="1">
      <c r="A121" s="36"/>
      <c r="B121" s="37"/>
      <c r="C121" s="38"/>
      <c r="D121" s="38"/>
      <c r="E121" s="347" t="str">
        <f>E9</f>
        <v>04 - Plyn</v>
      </c>
      <c r="F121" s="360"/>
      <c r="G121" s="360"/>
      <c r="H121" s="360"/>
      <c r="I121" s="130"/>
      <c r="J121" s="38"/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31" s="2" customFormat="1" ht="6.9" customHeight="1">
      <c r="A122" s="36"/>
      <c r="B122" s="37"/>
      <c r="C122" s="38"/>
      <c r="D122" s="38"/>
      <c r="E122" s="38"/>
      <c r="F122" s="38"/>
      <c r="G122" s="38"/>
      <c r="H122" s="38"/>
      <c r="I122" s="130"/>
      <c r="J122" s="38"/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31" s="2" customFormat="1" ht="12" customHeight="1">
      <c r="A123" s="36"/>
      <c r="B123" s="37"/>
      <c r="C123" s="30" t="s">
        <v>20</v>
      </c>
      <c r="D123" s="38"/>
      <c r="E123" s="38"/>
      <c r="F123" s="28" t="str">
        <f>F12</f>
        <v>Holice</v>
      </c>
      <c r="G123" s="38"/>
      <c r="H123" s="38"/>
      <c r="I123" s="132" t="s">
        <v>22</v>
      </c>
      <c r="J123" s="68" t="str">
        <f>IF(J12="","",J12)</f>
        <v>22. 4. 2020</v>
      </c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31" s="2" customFormat="1" ht="6.9" customHeight="1">
      <c r="A124" s="36"/>
      <c r="B124" s="37"/>
      <c r="C124" s="38"/>
      <c r="D124" s="38"/>
      <c r="E124" s="38"/>
      <c r="F124" s="38"/>
      <c r="G124" s="38"/>
      <c r="H124" s="38"/>
      <c r="I124" s="130"/>
      <c r="J124" s="38"/>
      <c r="K124" s="38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pans="1:31" s="2" customFormat="1" ht="54.45" customHeight="1">
      <c r="A125" s="36"/>
      <c r="B125" s="37"/>
      <c r="C125" s="30" t="s">
        <v>24</v>
      </c>
      <c r="D125" s="38"/>
      <c r="E125" s="38"/>
      <c r="F125" s="28" t="str">
        <f>E15</f>
        <v>SŠA Holice, Nádražní 301, 534 01 Holice</v>
      </c>
      <c r="G125" s="38"/>
      <c r="H125" s="38"/>
      <c r="I125" s="132" t="s">
        <v>31</v>
      </c>
      <c r="J125" s="33" t="str">
        <f>E21</f>
        <v>ApA Architektonicko-projekt.ateliér Vamberk s.r.o.</v>
      </c>
      <c r="K125" s="38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pans="1:31" s="2" customFormat="1" ht="54.45" customHeight="1">
      <c r="A126" s="36"/>
      <c r="B126" s="37"/>
      <c r="C126" s="30" t="s">
        <v>29</v>
      </c>
      <c r="D126" s="38"/>
      <c r="E126" s="38"/>
      <c r="F126" s="28" t="str">
        <f>IF(E18="","",E18)</f>
        <v>Vyplň údaj</v>
      </c>
      <c r="G126" s="38"/>
      <c r="H126" s="38"/>
      <c r="I126" s="132" t="s">
        <v>37</v>
      </c>
      <c r="J126" s="33" t="str">
        <f>E24</f>
        <v>ApA Architektonicko-projekt.ateliér Vamberk s.r.o.</v>
      </c>
      <c r="K126" s="38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pans="1:31" s="2" customFormat="1" ht="10.35" customHeight="1">
      <c r="A127" s="36"/>
      <c r="B127" s="37"/>
      <c r="C127" s="38"/>
      <c r="D127" s="38"/>
      <c r="E127" s="38"/>
      <c r="F127" s="38"/>
      <c r="G127" s="38"/>
      <c r="H127" s="38"/>
      <c r="I127" s="130"/>
      <c r="J127" s="38"/>
      <c r="K127" s="38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pans="1:31" s="11" customFormat="1" ht="29.25" customHeight="1">
      <c r="A128" s="201"/>
      <c r="B128" s="202"/>
      <c r="C128" s="203" t="s">
        <v>149</v>
      </c>
      <c r="D128" s="204" t="s">
        <v>67</v>
      </c>
      <c r="E128" s="204" t="s">
        <v>63</v>
      </c>
      <c r="F128" s="204" t="s">
        <v>64</v>
      </c>
      <c r="G128" s="204" t="s">
        <v>150</v>
      </c>
      <c r="H128" s="204" t="s">
        <v>151</v>
      </c>
      <c r="I128" s="205" t="s">
        <v>152</v>
      </c>
      <c r="J128" s="206" t="s">
        <v>119</v>
      </c>
      <c r="K128" s="207" t="s">
        <v>153</v>
      </c>
      <c r="L128" s="208"/>
      <c r="M128" s="77" t="s">
        <v>1</v>
      </c>
      <c r="N128" s="78" t="s">
        <v>46</v>
      </c>
      <c r="O128" s="78" t="s">
        <v>154</v>
      </c>
      <c r="P128" s="78" t="s">
        <v>155</v>
      </c>
      <c r="Q128" s="78" t="s">
        <v>156</v>
      </c>
      <c r="R128" s="78" t="s">
        <v>157</v>
      </c>
      <c r="S128" s="78" t="s">
        <v>158</v>
      </c>
      <c r="T128" s="79" t="s">
        <v>159</v>
      </c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</row>
    <row r="129" spans="1:65" s="2" customFormat="1" ht="22.95" customHeight="1">
      <c r="A129" s="36"/>
      <c r="B129" s="37"/>
      <c r="C129" s="84" t="s">
        <v>160</v>
      </c>
      <c r="D129" s="38"/>
      <c r="E129" s="38"/>
      <c r="F129" s="38"/>
      <c r="G129" s="38"/>
      <c r="H129" s="38"/>
      <c r="I129" s="130"/>
      <c r="J129" s="209">
        <f>BK129</f>
        <v>0</v>
      </c>
      <c r="K129" s="38"/>
      <c r="L129" s="39"/>
      <c r="M129" s="80"/>
      <c r="N129" s="210"/>
      <c r="O129" s="81"/>
      <c r="P129" s="211">
        <f>P130+P133</f>
        <v>0</v>
      </c>
      <c r="Q129" s="81"/>
      <c r="R129" s="211">
        <f>R130+R133</f>
        <v>0</v>
      </c>
      <c r="S129" s="81"/>
      <c r="T129" s="212">
        <f>T130+T133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8" t="s">
        <v>81</v>
      </c>
      <c r="AU129" s="18" t="s">
        <v>121</v>
      </c>
      <c r="BK129" s="213">
        <f>BK130+BK133</f>
        <v>0</v>
      </c>
    </row>
    <row r="130" spans="1:65" s="12" customFormat="1" ht="25.95" customHeight="1">
      <c r="B130" s="214"/>
      <c r="C130" s="215"/>
      <c r="D130" s="216" t="s">
        <v>81</v>
      </c>
      <c r="E130" s="217" t="s">
        <v>728</v>
      </c>
      <c r="F130" s="217" t="s">
        <v>729</v>
      </c>
      <c r="G130" s="215"/>
      <c r="H130" s="215"/>
      <c r="I130" s="218"/>
      <c r="J130" s="193">
        <f>BK130</f>
        <v>0</v>
      </c>
      <c r="K130" s="215"/>
      <c r="L130" s="219"/>
      <c r="M130" s="220"/>
      <c r="N130" s="221"/>
      <c r="O130" s="221"/>
      <c r="P130" s="222">
        <f>P131</f>
        <v>0</v>
      </c>
      <c r="Q130" s="221"/>
      <c r="R130" s="222">
        <f>R131</f>
        <v>0</v>
      </c>
      <c r="S130" s="221"/>
      <c r="T130" s="223">
        <f>T131</f>
        <v>0</v>
      </c>
      <c r="AR130" s="224" t="s">
        <v>169</v>
      </c>
      <c r="AT130" s="225" t="s">
        <v>81</v>
      </c>
      <c r="AU130" s="225" t="s">
        <v>82</v>
      </c>
      <c r="AY130" s="224" t="s">
        <v>163</v>
      </c>
      <c r="BK130" s="226">
        <f>BK131</f>
        <v>0</v>
      </c>
    </row>
    <row r="131" spans="1:65" s="12" customFormat="1" ht="22.95" customHeight="1">
      <c r="B131" s="214"/>
      <c r="C131" s="215"/>
      <c r="D131" s="216" t="s">
        <v>81</v>
      </c>
      <c r="E131" s="227" t="s">
        <v>730</v>
      </c>
      <c r="F131" s="227" t="s">
        <v>731</v>
      </c>
      <c r="G131" s="215"/>
      <c r="H131" s="215"/>
      <c r="I131" s="218"/>
      <c r="J131" s="228">
        <f>BK131</f>
        <v>0</v>
      </c>
      <c r="K131" s="215"/>
      <c r="L131" s="219"/>
      <c r="M131" s="220"/>
      <c r="N131" s="221"/>
      <c r="O131" s="221"/>
      <c r="P131" s="222">
        <f>P132</f>
        <v>0</v>
      </c>
      <c r="Q131" s="221"/>
      <c r="R131" s="222">
        <f>R132</f>
        <v>0</v>
      </c>
      <c r="S131" s="221"/>
      <c r="T131" s="223">
        <f>T132</f>
        <v>0</v>
      </c>
      <c r="AR131" s="224" t="s">
        <v>169</v>
      </c>
      <c r="AT131" s="225" t="s">
        <v>81</v>
      </c>
      <c r="AU131" s="225" t="s">
        <v>36</v>
      </c>
      <c r="AY131" s="224" t="s">
        <v>163</v>
      </c>
      <c r="BK131" s="226">
        <f>BK132</f>
        <v>0</v>
      </c>
    </row>
    <row r="132" spans="1:65" s="2" customFormat="1" ht="16.5" customHeight="1">
      <c r="A132" s="36"/>
      <c r="B132" s="37"/>
      <c r="C132" s="229" t="s">
        <v>36</v>
      </c>
      <c r="D132" s="229" t="s">
        <v>165</v>
      </c>
      <c r="E132" s="230" t="s">
        <v>732</v>
      </c>
      <c r="F132" s="231" t="s">
        <v>733</v>
      </c>
      <c r="G132" s="232" t="s">
        <v>538</v>
      </c>
      <c r="H132" s="233">
        <v>1</v>
      </c>
      <c r="I132" s="234"/>
      <c r="J132" s="235">
        <f>ROUND(I132*H132,2)</f>
        <v>0</v>
      </c>
      <c r="K132" s="236"/>
      <c r="L132" s="39"/>
      <c r="M132" s="237" t="s">
        <v>1</v>
      </c>
      <c r="N132" s="238" t="s">
        <v>47</v>
      </c>
      <c r="O132" s="73"/>
      <c r="P132" s="239">
        <f>O132*H132</f>
        <v>0</v>
      </c>
      <c r="Q132" s="239">
        <v>0</v>
      </c>
      <c r="R132" s="239">
        <f>Q132*H132</f>
        <v>0</v>
      </c>
      <c r="S132" s="239">
        <v>0</v>
      </c>
      <c r="T132" s="24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41" t="s">
        <v>734</v>
      </c>
      <c r="AT132" s="241" t="s">
        <v>165</v>
      </c>
      <c r="AU132" s="241" t="s">
        <v>91</v>
      </c>
      <c r="AY132" s="18" t="s">
        <v>163</v>
      </c>
      <c r="BE132" s="116">
        <f>IF(N132="základní",J132,0)</f>
        <v>0</v>
      </c>
      <c r="BF132" s="116">
        <f>IF(N132="snížená",J132,0)</f>
        <v>0</v>
      </c>
      <c r="BG132" s="116">
        <f>IF(N132="zákl. přenesená",J132,0)</f>
        <v>0</v>
      </c>
      <c r="BH132" s="116">
        <f>IF(N132="sníž. přenesená",J132,0)</f>
        <v>0</v>
      </c>
      <c r="BI132" s="116">
        <f>IF(N132="nulová",J132,0)</f>
        <v>0</v>
      </c>
      <c r="BJ132" s="18" t="s">
        <v>36</v>
      </c>
      <c r="BK132" s="116">
        <f>ROUND(I132*H132,2)</f>
        <v>0</v>
      </c>
      <c r="BL132" s="18" t="s">
        <v>734</v>
      </c>
      <c r="BM132" s="241" t="s">
        <v>735</v>
      </c>
    </row>
    <row r="133" spans="1:65" s="2" customFormat="1" ht="49.95" customHeight="1">
      <c r="A133" s="36"/>
      <c r="B133" s="37"/>
      <c r="C133" s="38"/>
      <c r="D133" s="38"/>
      <c r="E133" s="217" t="s">
        <v>632</v>
      </c>
      <c r="F133" s="217" t="s">
        <v>633</v>
      </c>
      <c r="G133" s="38"/>
      <c r="H133" s="38"/>
      <c r="I133" s="130"/>
      <c r="J133" s="193">
        <f t="shared" ref="J133:J153" si="5">BK133</f>
        <v>0</v>
      </c>
      <c r="K133" s="38"/>
      <c r="L133" s="39"/>
      <c r="M133" s="298"/>
      <c r="N133" s="299"/>
      <c r="O133" s="73"/>
      <c r="P133" s="73"/>
      <c r="Q133" s="73"/>
      <c r="R133" s="73"/>
      <c r="S133" s="73"/>
      <c r="T133" s="74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8" t="s">
        <v>81</v>
      </c>
      <c r="AU133" s="18" t="s">
        <v>82</v>
      </c>
      <c r="AY133" s="18" t="s">
        <v>634</v>
      </c>
      <c r="BK133" s="116">
        <f>SUM(BK134:BK153)</f>
        <v>0</v>
      </c>
    </row>
    <row r="134" spans="1:65" s="2" customFormat="1" ht="16.350000000000001" customHeight="1">
      <c r="A134" s="36"/>
      <c r="B134" s="37"/>
      <c r="C134" s="300" t="s">
        <v>1</v>
      </c>
      <c r="D134" s="300" t="s">
        <v>165</v>
      </c>
      <c r="E134" s="301" t="s">
        <v>1</v>
      </c>
      <c r="F134" s="302" t="s">
        <v>1</v>
      </c>
      <c r="G134" s="303" t="s">
        <v>1</v>
      </c>
      <c r="H134" s="304"/>
      <c r="I134" s="305"/>
      <c r="J134" s="306">
        <f t="shared" si="5"/>
        <v>0</v>
      </c>
      <c r="K134" s="236"/>
      <c r="L134" s="39"/>
      <c r="M134" s="307" t="s">
        <v>1</v>
      </c>
      <c r="N134" s="308" t="s">
        <v>47</v>
      </c>
      <c r="O134" s="73"/>
      <c r="P134" s="73"/>
      <c r="Q134" s="73"/>
      <c r="R134" s="73"/>
      <c r="S134" s="73"/>
      <c r="T134" s="74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8" t="s">
        <v>634</v>
      </c>
      <c r="AU134" s="18" t="s">
        <v>36</v>
      </c>
      <c r="AY134" s="18" t="s">
        <v>634</v>
      </c>
      <c r="BE134" s="116">
        <f t="shared" ref="BE134:BE153" si="6">IF(N134="základní",J134,0)</f>
        <v>0</v>
      </c>
      <c r="BF134" s="116">
        <f t="shared" ref="BF134:BF153" si="7">IF(N134="snížená",J134,0)</f>
        <v>0</v>
      </c>
      <c r="BG134" s="116">
        <f t="shared" ref="BG134:BG153" si="8">IF(N134="zákl. přenesená",J134,0)</f>
        <v>0</v>
      </c>
      <c r="BH134" s="116">
        <f t="shared" ref="BH134:BH153" si="9">IF(N134="sníž. přenesená",J134,0)</f>
        <v>0</v>
      </c>
      <c r="BI134" s="116">
        <f t="shared" ref="BI134:BI153" si="10">IF(N134="nulová",J134,0)</f>
        <v>0</v>
      </c>
      <c r="BJ134" s="18" t="s">
        <v>36</v>
      </c>
      <c r="BK134" s="116">
        <f t="shared" ref="BK134:BK153" si="11">I134*H134</f>
        <v>0</v>
      </c>
    </row>
    <row r="135" spans="1:65" s="2" customFormat="1" ht="16.350000000000001" customHeight="1">
      <c r="A135" s="36"/>
      <c r="B135" s="37"/>
      <c r="C135" s="300" t="s">
        <v>1</v>
      </c>
      <c r="D135" s="300" t="s">
        <v>165</v>
      </c>
      <c r="E135" s="301" t="s">
        <v>1</v>
      </c>
      <c r="F135" s="302" t="s">
        <v>1</v>
      </c>
      <c r="G135" s="303" t="s">
        <v>1</v>
      </c>
      <c r="H135" s="304"/>
      <c r="I135" s="305"/>
      <c r="J135" s="306">
        <f t="shared" si="5"/>
        <v>0</v>
      </c>
      <c r="K135" s="236"/>
      <c r="L135" s="39"/>
      <c r="M135" s="307" t="s">
        <v>1</v>
      </c>
      <c r="N135" s="308" t="s">
        <v>47</v>
      </c>
      <c r="O135" s="73"/>
      <c r="P135" s="73"/>
      <c r="Q135" s="73"/>
      <c r="R135" s="73"/>
      <c r="S135" s="73"/>
      <c r="T135" s="74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8" t="s">
        <v>634</v>
      </c>
      <c r="AU135" s="18" t="s">
        <v>36</v>
      </c>
      <c r="AY135" s="18" t="s">
        <v>634</v>
      </c>
      <c r="BE135" s="116">
        <f t="shared" si="6"/>
        <v>0</v>
      </c>
      <c r="BF135" s="116">
        <f t="shared" si="7"/>
        <v>0</v>
      </c>
      <c r="BG135" s="116">
        <f t="shared" si="8"/>
        <v>0</v>
      </c>
      <c r="BH135" s="116">
        <f t="shared" si="9"/>
        <v>0</v>
      </c>
      <c r="BI135" s="116">
        <f t="shared" si="10"/>
        <v>0</v>
      </c>
      <c r="BJ135" s="18" t="s">
        <v>36</v>
      </c>
      <c r="BK135" s="116">
        <f t="shared" si="11"/>
        <v>0</v>
      </c>
    </row>
    <row r="136" spans="1:65" s="2" customFormat="1" ht="16.350000000000001" customHeight="1">
      <c r="A136" s="36"/>
      <c r="B136" s="37"/>
      <c r="C136" s="300" t="s">
        <v>1</v>
      </c>
      <c r="D136" s="300" t="s">
        <v>165</v>
      </c>
      <c r="E136" s="301" t="s">
        <v>1</v>
      </c>
      <c r="F136" s="302" t="s">
        <v>1</v>
      </c>
      <c r="G136" s="303" t="s">
        <v>1</v>
      </c>
      <c r="H136" s="304"/>
      <c r="I136" s="305"/>
      <c r="J136" s="306">
        <f t="shared" si="5"/>
        <v>0</v>
      </c>
      <c r="K136" s="236"/>
      <c r="L136" s="39"/>
      <c r="M136" s="307" t="s">
        <v>1</v>
      </c>
      <c r="N136" s="308" t="s">
        <v>47</v>
      </c>
      <c r="O136" s="73"/>
      <c r="P136" s="73"/>
      <c r="Q136" s="73"/>
      <c r="R136" s="73"/>
      <c r="S136" s="73"/>
      <c r="T136" s="74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8" t="s">
        <v>634</v>
      </c>
      <c r="AU136" s="18" t="s">
        <v>36</v>
      </c>
      <c r="AY136" s="18" t="s">
        <v>634</v>
      </c>
      <c r="BE136" s="116">
        <f t="shared" si="6"/>
        <v>0</v>
      </c>
      <c r="BF136" s="116">
        <f t="shared" si="7"/>
        <v>0</v>
      </c>
      <c r="BG136" s="116">
        <f t="shared" si="8"/>
        <v>0</v>
      </c>
      <c r="BH136" s="116">
        <f t="shared" si="9"/>
        <v>0</v>
      </c>
      <c r="BI136" s="116">
        <f t="shared" si="10"/>
        <v>0</v>
      </c>
      <c r="BJ136" s="18" t="s">
        <v>36</v>
      </c>
      <c r="BK136" s="116">
        <f t="shared" si="11"/>
        <v>0</v>
      </c>
    </row>
    <row r="137" spans="1:65" s="2" customFormat="1" ht="16.350000000000001" customHeight="1">
      <c r="A137" s="36"/>
      <c r="B137" s="37"/>
      <c r="C137" s="300" t="s">
        <v>1</v>
      </c>
      <c r="D137" s="300" t="s">
        <v>165</v>
      </c>
      <c r="E137" s="301" t="s">
        <v>1</v>
      </c>
      <c r="F137" s="302" t="s">
        <v>1</v>
      </c>
      <c r="G137" s="303" t="s">
        <v>1</v>
      </c>
      <c r="H137" s="304"/>
      <c r="I137" s="305"/>
      <c r="J137" s="306">
        <f t="shared" si="5"/>
        <v>0</v>
      </c>
      <c r="K137" s="236"/>
      <c r="L137" s="39"/>
      <c r="M137" s="307" t="s">
        <v>1</v>
      </c>
      <c r="N137" s="308" t="s">
        <v>47</v>
      </c>
      <c r="O137" s="73"/>
      <c r="P137" s="73"/>
      <c r="Q137" s="73"/>
      <c r="R137" s="73"/>
      <c r="S137" s="73"/>
      <c r="T137" s="74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8" t="s">
        <v>634</v>
      </c>
      <c r="AU137" s="18" t="s">
        <v>36</v>
      </c>
      <c r="AY137" s="18" t="s">
        <v>634</v>
      </c>
      <c r="BE137" s="116">
        <f t="shared" si="6"/>
        <v>0</v>
      </c>
      <c r="BF137" s="116">
        <f t="shared" si="7"/>
        <v>0</v>
      </c>
      <c r="BG137" s="116">
        <f t="shared" si="8"/>
        <v>0</v>
      </c>
      <c r="BH137" s="116">
        <f t="shared" si="9"/>
        <v>0</v>
      </c>
      <c r="BI137" s="116">
        <f t="shared" si="10"/>
        <v>0</v>
      </c>
      <c r="BJ137" s="18" t="s">
        <v>36</v>
      </c>
      <c r="BK137" s="116">
        <f t="shared" si="11"/>
        <v>0</v>
      </c>
    </row>
    <row r="138" spans="1:65" s="2" customFormat="1" ht="16.350000000000001" customHeight="1">
      <c r="A138" s="36"/>
      <c r="B138" s="37"/>
      <c r="C138" s="300" t="s">
        <v>1</v>
      </c>
      <c r="D138" s="300" t="s">
        <v>165</v>
      </c>
      <c r="E138" s="301" t="s">
        <v>1</v>
      </c>
      <c r="F138" s="302" t="s">
        <v>1</v>
      </c>
      <c r="G138" s="303" t="s">
        <v>1</v>
      </c>
      <c r="H138" s="304"/>
      <c r="I138" s="305"/>
      <c r="J138" s="306">
        <f t="shared" si="5"/>
        <v>0</v>
      </c>
      <c r="K138" s="236"/>
      <c r="L138" s="39"/>
      <c r="M138" s="307" t="s">
        <v>1</v>
      </c>
      <c r="N138" s="308" t="s">
        <v>47</v>
      </c>
      <c r="O138" s="73"/>
      <c r="P138" s="73"/>
      <c r="Q138" s="73"/>
      <c r="R138" s="73"/>
      <c r="S138" s="73"/>
      <c r="T138" s="74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8" t="s">
        <v>634</v>
      </c>
      <c r="AU138" s="18" t="s">
        <v>36</v>
      </c>
      <c r="AY138" s="18" t="s">
        <v>634</v>
      </c>
      <c r="BE138" s="116">
        <f t="shared" si="6"/>
        <v>0</v>
      </c>
      <c r="BF138" s="116">
        <f t="shared" si="7"/>
        <v>0</v>
      </c>
      <c r="BG138" s="116">
        <f t="shared" si="8"/>
        <v>0</v>
      </c>
      <c r="BH138" s="116">
        <f t="shared" si="9"/>
        <v>0</v>
      </c>
      <c r="BI138" s="116">
        <f t="shared" si="10"/>
        <v>0</v>
      </c>
      <c r="BJ138" s="18" t="s">
        <v>36</v>
      </c>
      <c r="BK138" s="116">
        <f t="shared" si="11"/>
        <v>0</v>
      </c>
    </row>
    <row r="139" spans="1:65" s="2" customFormat="1" ht="16.350000000000001" customHeight="1">
      <c r="A139" s="36"/>
      <c r="B139" s="37"/>
      <c r="C139" s="300" t="s">
        <v>1</v>
      </c>
      <c r="D139" s="300" t="s">
        <v>165</v>
      </c>
      <c r="E139" s="301" t="s">
        <v>1</v>
      </c>
      <c r="F139" s="302" t="s">
        <v>1</v>
      </c>
      <c r="G139" s="303" t="s">
        <v>1</v>
      </c>
      <c r="H139" s="304"/>
      <c r="I139" s="305"/>
      <c r="J139" s="306">
        <f t="shared" si="5"/>
        <v>0</v>
      </c>
      <c r="K139" s="236"/>
      <c r="L139" s="39"/>
      <c r="M139" s="307" t="s">
        <v>1</v>
      </c>
      <c r="N139" s="308" t="s">
        <v>47</v>
      </c>
      <c r="O139" s="73"/>
      <c r="P139" s="73"/>
      <c r="Q139" s="73"/>
      <c r="R139" s="73"/>
      <c r="S139" s="73"/>
      <c r="T139" s="74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8" t="s">
        <v>634</v>
      </c>
      <c r="AU139" s="18" t="s">
        <v>36</v>
      </c>
      <c r="AY139" s="18" t="s">
        <v>634</v>
      </c>
      <c r="BE139" s="116">
        <f t="shared" si="6"/>
        <v>0</v>
      </c>
      <c r="BF139" s="116">
        <f t="shared" si="7"/>
        <v>0</v>
      </c>
      <c r="BG139" s="116">
        <f t="shared" si="8"/>
        <v>0</v>
      </c>
      <c r="BH139" s="116">
        <f t="shared" si="9"/>
        <v>0</v>
      </c>
      <c r="BI139" s="116">
        <f t="shared" si="10"/>
        <v>0</v>
      </c>
      <c r="BJ139" s="18" t="s">
        <v>36</v>
      </c>
      <c r="BK139" s="116">
        <f t="shared" si="11"/>
        <v>0</v>
      </c>
    </row>
    <row r="140" spans="1:65" s="2" customFormat="1" ht="16.350000000000001" customHeight="1">
      <c r="A140" s="36"/>
      <c r="B140" s="37"/>
      <c r="C140" s="300" t="s">
        <v>1</v>
      </c>
      <c r="D140" s="300" t="s">
        <v>165</v>
      </c>
      <c r="E140" s="301" t="s">
        <v>1</v>
      </c>
      <c r="F140" s="302" t="s">
        <v>1</v>
      </c>
      <c r="G140" s="303" t="s">
        <v>1</v>
      </c>
      <c r="H140" s="304"/>
      <c r="I140" s="305"/>
      <c r="J140" s="306">
        <f t="shared" si="5"/>
        <v>0</v>
      </c>
      <c r="K140" s="236"/>
      <c r="L140" s="39"/>
      <c r="M140" s="307" t="s">
        <v>1</v>
      </c>
      <c r="N140" s="308" t="s">
        <v>47</v>
      </c>
      <c r="O140" s="73"/>
      <c r="P140" s="73"/>
      <c r="Q140" s="73"/>
      <c r="R140" s="73"/>
      <c r="S140" s="73"/>
      <c r="T140" s="74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8" t="s">
        <v>634</v>
      </c>
      <c r="AU140" s="18" t="s">
        <v>36</v>
      </c>
      <c r="AY140" s="18" t="s">
        <v>634</v>
      </c>
      <c r="BE140" s="116">
        <f t="shared" si="6"/>
        <v>0</v>
      </c>
      <c r="BF140" s="116">
        <f t="shared" si="7"/>
        <v>0</v>
      </c>
      <c r="BG140" s="116">
        <f t="shared" si="8"/>
        <v>0</v>
      </c>
      <c r="BH140" s="116">
        <f t="shared" si="9"/>
        <v>0</v>
      </c>
      <c r="BI140" s="116">
        <f t="shared" si="10"/>
        <v>0</v>
      </c>
      <c r="BJ140" s="18" t="s">
        <v>36</v>
      </c>
      <c r="BK140" s="116">
        <f t="shared" si="11"/>
        <v>0</v>
      </c>
    </row>
    <row r="141" spans="1:65" s="2" customFormat="1" ht="16.350000000000001" customHeight="1">
      <c r="A141" s="36"/>
      <c r="B141" s="37"/>
      <c r="C141" s="300" t="s">
        <v>1</v>
      </c>
      <c r="D141" s="300" t="s">
        <v>165</v>
      </c>
      <c r="E141" s="301" t="s">
        <v>1</v>
      </c>
      <c r="F141" s="302" t="s">
        <v>1</v>
      </c>
      <c r="G141" s="303" t="s">
        <v>1</v>
      </c>
      <c r="H141" s="304"/>
      <c r="I141" s="305"/>
      <c r="J141" s="306">
        <f t="shared" si="5"/>
        <v>0</v>
      </c>
      <c r="K141" s="236"/>
      <c r="L141" s="39"/>
      <c r="M141" s="307" t="s">
        <v>1</v>
      </c>
      <c r="N141" s="308" t="s">
        <v>47</v>
      </c>
      <c r="O141" s="73"/>
      <c r="P141" s="73"/>
      <c r="Q141" s="73"/>
      <c r="R141" s="73"/>
      <c r="S141" s="73"/>
      <c r="T141" s="74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8" t="s">
        <v>634</v>
      </c>
      <c r="AU141" s="18" t="s">
        <v>36</v>
      </c>
      <c r="AY141" s="18" t="s">
        <v>634</v>
      </c>
      <c r="BE141" s="116">
        <f t="shared" si="6"/>
        <v>0</v>
      </c>
      <c r="BF141" s="116">
        <f t="shared" si="7"/>
        <v>0</v>
      </c>
      <c r="BG141" s="116">
        <f t="shared" si="8"/>
        <v>0</v>
      </c>
      <c r="BH141" s="116">
        <f t="shared" si="9"/>
        <v>0</v>
      </c>
      <c r="BI141" s="116">
        <f t="shared" si="10"/>
        <v>0</v>
      </c>
      <c r="BJ141" s="18" t="s">
        <v>36</v>
      </c>
      <c r="BK141" s="116">
        <f t="shared" si="11"/>
        <v>0</v>
      </c>
    </row>
    <row r="142" spans="1:65" s="2" customFormat="1" ht="16.350000000000001" customHeight="1">
      <c r="A142" s="36"/>
      <c r="B142" s="37"/>
      <c r="C142" s="300" t="s">
        <v>1</v>
      </c>
      <c r="D142" s="300" t="s">
        <v>165</v>
      </c>
      <c r="E142" s="301" t="s">
        <v>1</v>
      </c>
      <c r="F142" s="302" t="s">
        <v>1</v>
      </c>
      <c r="G142" s="303" t="s">
        <v>1</v>
      </c>
      <c r="H142" s="304"/>
      <c r="I142" s="305"/>
      <c r="J142" s="306">
        <f t="shared" si="5"/>
        <v>0</v>
      </c>
      <c r="K142" s="236"/>
      <c r="L142" s="39"/>
      <c r="M142" s="307" t="s">
        <v>1</v>
      </c>
      <c r="N142" s="308" t="s">
        <v>47</v>
      </c>
      <c r="O142" s="73"/>
      <c r="P142" s="73"/>
      <c r="Q142" s="73"/>
      <c r="R142" s="73"/>
      <c r="S142" s="73"/>
      <c r="T142" s="74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8" t="s">
        <v>634</v>
      </c>
      <c r="AU142" s="18" t="s">
        <v>36</v>
      </c>
      <c r="AY142" s="18" t="s">
        <v>634</v>
      </c>
      <c r="BE142" s="116">
        <f t="shared" si="6"/>
        <v>0</v>
      </c>
      <c r="BF142" s="116">
        <f t="shared" si="7"/>
        <v>0</v>
      </c>
      <c r="BG142" s="116">
        <f t="shared" si="8"/>
        <v>0</v>
      </c>
      <c r="BH142" s="116">
        <f t="shared" si="9"/>
        <v>0</v>
      </c>
      <c r="BI142" s="116">
        <f t="shared" si="10"/>
        <v>0</v>
      </c>
      <c r="BJ142" s="18" t="s">
        <v>36</v>
      </c>
      <c r="BK142" s="116">
        <f t="shared" si="11"/>
        <v>0</v>
      </c>
    </row>
    <row r="143" spans="1:65" s="2" customFormat="1" ht="16.350000000000001" customHeight="1">
      <c r="A143" s="36"/>
      <c r="B143" s="37"/>
      <c r="C143" s="300" t="s">
        <v>1</v>
      </c>
      <c r="D143" s="300" t="s">
        <v>165</v>
      </c>
      <c r="E143" s="301" t="s">
        <v>1</v>
      </c>
      <c r="F143" s="302" t="s">
        <v>1</v>
      </c>
      <c r="G143" s="303" t="s">
        <v>1</v>
      </c>
      <c r="H143" s="304"/>
      <c r="I143" s="305"/>
      <c r="J143" s="306">
        <f t="shared" si="5"/>
        <v>0</v>
      </c>
      <c r="K143" s="236"/>
      <c r="L143" s="39"/>
      <c r="M143" s="307" t="s">
        <v>1</v>
      </c>
      <c r="N143" s="308" t="s">
        <v>47</v>
      </c>
      <c r="O143" s="73"/>
      <c r="P143" s="73"/>
      <c r="Q143" s="73"/>
      <c r="R143" s="73"/>
      <c r="S143" s="73"/>
      <c r="T143" s="74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8" t="s">
        <v>634</v>
      </c>
      <c r="AU143" s="18" t="s">
        <v>36</v>
      </c>
      <c r="AY143" s="18" t="s">
        <v>634</v>
      </c>
      <c r="BE143" s="116">
        <f t="shared" si="6"/>
        <v>0</v>
      </c>
      <c r="BF143" s="116">
        <f t="shared" si="7"/>
        <v>0</v>
      </c>
      <c r="BG143" s="116">
        <f t="shared" si="8"/>
        <v>0</v>
      </c>
      <c r="BH143" s="116">
        <f t="shared" si="9"/>
        <v>0</v>
      </c>
      <c r="BI143" s="116">
        <f t="shared" si="10"/>
        <v>0</v>
      </c>
      <c r="BJ143" s="18" t="s">
        <v>36</v>
      </c>
      <c r="BK143" s="116">
        <f t="shared" si="11"/>
        <v>0</v>
      </c>
    </row>
    <row r="144" spans="1:65" s="2" customFormat="1" ht="16.350000000000001" customHeight="1">
      <c r="A144" s="36"/>
      <c r="B144" s="37"/>
      <c r="C144" s="300" t="s">
        <v>1</v>
      </c>
      <c r="D144" s="300" t="s">
        <v>165</v>
      </c>
      <c r="E144" s="301" t="s">
        <v>1</v>
      </c>
      <c r="F144" s="302" t="s">
        <v>1</v>
      </c>
      <c r="G144" s="303" t="s">
        <v>1</v>
      </c>
      <c r="H144" s="304"/>
      <c r="I144" s="305"/>
      <c r="J144" s="306">
        <f t="shared" si="5"/>
        <v>0</v>
      </c>
      <c r="K144" s="236"/>
      <c r="L144" s="39"/>
      <c r="M144" s="307" t="s">
        <v>1</v>
      </c>
      <c r="N144" s="308" t="s">
        <v>47</v>
      </c>
      <c r="O144" s="73"/>
      <c r="P144" s="73"/>
      <c r="Q144" s="73"/>
      <c r="R144" s="73"/>
      <c r="S144" s="73"/>
      <c r="T144" s="74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8" t="s">
        <v>634</v>
      </c>
      <c r="AU144" s="18" t="s">
        <v>36</v>
      </c>
      <c r="AY144" s="18" t="s">
        <v>634</v>
      </c>
      <c r="BE144" s="116">
        <f t="shared" si="6"/>
        <v>0</v>
      </c>
      <c r="BF144" s="116">
        <f t="shared" si="7"/>
        <v>0</v>
      </c>
      <c r="BG144" s="116">
        <f t="shared" si="8"/>
        <v>0</v>
      </c>
      <c r="BH144" s="116">
        <f t="shared" si="9"/>
        <v>0</v>
      </c>
      <c r="BI144" s="116">
        <f t="shared" si="10"/>
        <v>0</v>
      </c>
      <c r="BJ144" s="18" t="s">
        <v>36</v>
      </c>
      <c r="BK144" s="116">
        <f t="shared" si="11"/>
        <v>0</v>
      </c>
    </row>
    <row r="145" spans="1:63" s="2" customFormat="1" ht="16.350000000000001" customHeight="1">
      <c r="A145" s="36"/>
      <c r="B145" s="37"/>
      <c r="C145" s="300" t="s">
        <v>1</v>
      </c>
      <c r="D145" s="300" t="s">
        <v>165</v>
      </c>
      <c r="E145" s="301" t="s">
        <v>1</v>
      </c>
      <c r="F145" s="302" t="s">
        <v>1</v>
      </c>
      <c r="G145" s="303" t="s">
        <v>1</v>
      </c>
      <c r="H145" s="304"/>
      <c r="I145" s="305"/>
      <c r="J145" s="306">
        <f t="shared" si="5"/>
        <v>0</v>
      </c>
      <c r="K145" s="236"/>
      <c r="L145" s="39"/>
      <c r="M145" s="307" t="s">
        <v>1</v>
      </c>
      <c r="N145" s="308" t="s">
        <v>47</v>
      </c>
      <c r="O145" s="73"/>
      <c r="P145" s="73"/>
      <c r="Q145" s="73"/>
      <c r="R145" s="73"/>
      <c r="S145" s="73"/>
      <c r="T145" s="74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8" t="s">
        <v>634</v>
      </c>
      <c r="AU145" s="18" t="s">
        <v>36</v>
      </c>
      <c r="AY145" s="18" t="s">
        <v>634</v>
      </c>
      <c r="BE145" s="116">
        <f t="shared" si="6"/>
        <v>0</v>
      </c>
      <c r="BF145" s="116">
        <f t="shared" si="7"/>
        <v>0</v>
      </c>
      <c r="BG145" s="116">
        <f t="shared" si="8"/>
        <v>0</v>
      </c>
      <c r="BH145" s="116">
        <f t="shared" si="9"/>
        <v>0</v>
      </c>
      <c r="BI145" s="116">
        <f t="shared" si="10"/>
        <v>0</v>
      </c>
      <c r="BJ145" s="18" t="s">
        <v>36</v>
      </c>
      <c r="BK145" s="116">
        <f t="shared" si="11"/>
        <v>0</v>
      </c>
    </row>
    <row r="146" spans="1:63" s="2" customFormat="1" ht="16.350000000000001" customHeight="1">
      <c r="A146" s="36"/>
      <c r="B146" s="37"/>
      <c r="C146" s="300" t="s">
        <v>1</v>
      </c>
      <c r="D146" s="300" t="s">
        <v>165</v>
      </c>
      <c r="E146" s="301" t="s">
        <v>1</v>
      </c>
      <c r="F146" s="302" t="s">
        <v>1</v>
      </c>
      <c r="G146" s="303" t="s">
        <v>1</v>
      </c>
      <c r="H146" s="304"/>
      <c r="I146" s="305"/>
      <c r="J146" s="306">
        <f t="shared" si="5"/>
        <v>0</v>
      </c>
      <c r="K146" s="236"/>
      <c r="L146" s="39"/>
      <c r="M146" s="307" t="s">
        <v>1</v>
      </c>
      <c r="N146" s="308" t="s">
        <v>47</v>
      </c>
      <c r="O146" s="73"/>
      <c r="P146" s="73"/>
      <c r="Q146" s="73"/>
      <c r="R146" s="73"/>
      <c r="S146" s="73"/>
      <c r="T146" s="74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8" t="s">
        <v>634</v>
      </c>
      <c r="AU146" s="18" t="s">
        <v>36</v>
      </c>
      <c r="AY146" s="18" t="s">
        <v>634</v>
      </c>
      <c r="BE146" s="116">
        <f t="shared" si="6"/>
        <v>0</v>
      </c>
      <c r="BF146" s="116">
        <f t="shared" si="7"/>
        <v>0</v>
      </c>
      <c r="BG146" s="116">
        <f t="shared" si="8"/>
        <v>0</v>
      </c>
      <c r="BH146" s="116">
        <f t="shared" si="9"/>
        <v>0</v>
      </c>
      <c r="BI146" s="116">
        <f t="shared" si="10"/>
        <v>0</v>
      </c>
      <c r="BJ146" s="18" t="s">
        <v>36</v>
      </c>
      <c r="BK146" s="116">
        <f t="shared" si="11"/>
        <v>0</v>
      </c>
    </row>
    <row r="147" spans="1:63" s="2" customFormat="1" ht="16.350000000000001" customHeight="1">
      <c r="A147" s="36"/>
      <c r="B147" s="37"/>
      <c r="C147" s="300" t="s">
        <v>1</v>
      </c>
      <c r="D147" s="300" t="s">
        <v>165</v>
      </c>
      <c r="E147" s="301" t="s">
        <v>1</v>
      </c>
      <c r="F147" s="302" t="s">
        <v>1</v>
      </c>
      <c r="G147" s="303" t="s">
        <v>1</v>
      </c>
      <c r="H147" s="304"/>
      <c r="I147" s="305"/>
      <c r="J147" s="306">
        <f t="shared" si="5"/>
        <v>0</v>
      </c>
      <c r="K147" s="236"/>
      <c r="L147" s="39"/>
      <c r="M147" s="307" t="s">
        <v>1</v>
      </c>
      <c r="N147" s="308" t="s">
        <v>47</v>
      </c>
      <c r="O147" s="73"/>
      <c r="P147" s="73"/>
      <c r="Q147" s="73"/>
      <c r="R147" s="73"/>
      <c r="S147" s="73"/>
      <c r="T147" s="74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8" t="s">
        <v>634</v>
      </c>
      <c r="AU147" s="18" t="s">
        <v>36</v>
      </c>
      <c r="AY147" s="18" t="s">
        <v>634</v>
      </c>
      <c r="BE147" s="116">
        <f t="shared" si="6"/>
        <v>0</v>
      </c>
      <c r="BF147" s="116">
        <f t="shared" si="7"/>
        <v>0</v>
      </c>
      <c r="BG147" s="116">
        <f t="shared" si="8"/>
        <v>0</v>
      </c>
      <c r="BH147" s="116">
        <f t="shared" si="9"/>
        <v>0</v>
      </c>
      <c r="BI147" s="116">
        <f t="shared" si="10"/>
        <v>0</v>
      </c>
      <c r="BJ147" s="18" t="s">
        <v>36</v>
      </c>
      <c r="BK147" s="116">
        <f t="shared" si="11"/>
        <v>0</v>
      </c>
    </row>
    <row r="148" spans="1:63" s="2" customFormat="1" ht="16.350000000000001" customHeight="1">
      <c r="A148" s="36"/>
      <c r="B148" s="37"/>
      <c r="C148" s="300" t="s">
        <v>1</v>
      </c>
      <c r="D148" s="300" t="s">
        <v>165</v>
      </c>
      <c r="E148" s="301" t="s">
        <v>1</v>
      </c>
      <c r="F148" s="302" t="s">
        <v>1</v>
      </c>
      <c r="G148" s="303" t="s">
        <v>1</v>
      </c>
      <c r="H148" s="304"/>
      <c r="I148" s="305"/>
      <c r="J148" s="306">
        <f t="shared" si="5"/>
        <v>0</v>
      </c>
      <c r="K148" s="236"/>
      <c r="L148" s="39"/>
      <c r="M148" s="307" t="s">
        <v>1</v>
      </c>
      <c r="N148" s="308" t="s">
        <v>47</v>
      </c>
      <c r="O148" s="73"/>
      <c r="P148" s="73"/>
      <c r="Q148" s="73"/>
      <c r="R148" s="73"/>
      <c r="S148" s="73"/>
      <c r="T148" s="74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8" t="s">
        <v>634</v>
      </c>
      <c r="AU148" s="18" t="s">
        <v>36</v>
      </c>
      <c r="AY148" s="18" t="s">
        <v>634</v>
      </c>
      <c r="BE148" s="116">
        <f t="shared" si="6"/>
        <v>0</v>
      </c>
      <c r="BF148" s="116">
        <f t="shared" si="7"/>
        <v>0</v>
      </c>
      <c r="BG148" s="116">
        <f t="shared" si="8"/>
        <v>0</v>
      </c>
      <c r="BH148" s="116">
        <f t="shared" si="9"/>
        <v>0</v>
      </c>
      <c r="BI148" s="116">
        <f t="shared" si="10"/>
        <v>0</v>
      </c>
      <c r="BJ148" s="18" t="s">
        <v>36</v>
      </c>
      <c r="BK148" s="116">
        <f t="shared" si="11"/>
        <v>0</v>
      </c>
    </row>
    <row r="149" spans="1:63" s="2" customFormat="1" ht="16.350000000000001" customHeight="1">
      <c r="A149" s="36"/>
      <c r="B149" s="37"/>
      <c r="C149" s="300" t="s">
        <v>1</v>
      </c>
      <c r="D149" s="300" t="s">
        <v>165</v>
      </c>
      <c r="E149" s="301" t="s">
        <v>1</v>
      </c>
      <c r="F149" s="302" t="s">
        <v>1</v>
      </c>
      <c r="G149" s="303" t="s">
        <v>1</v>
      </c>
      <c r="H149" s="304"/>
      <c r="I149" s="305"/>
      <c r="J149" s="306">
        <f t="shared" si="5"/>
        <v>0</v>
      </c>
      <c r="K149" s="236"/>
      <c r="L149" s="39"/>
      <c r="M149" s="307" t="s">
        <v>1</v>
      </c>
      <c r="N149" s="308" t="s">
        <v>47</v>
      </c>
      <c r="O149" s="73"/>
      <c r="P149" s="73"/>
      <c r="Q149" s="73"/>
      <c r="R149" s="73"/>
      <c r="S149" s="73"/>
      <c r="T149" s="74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8" t="s">
        <v>634</v>
      </c>
      <c r="AU149" s="18" t="s">
        <v>36</v>
      </c>
      <c r="AY149" s="18" t="s">
        <v>634</v>
      </c>
      <c r="BE149" s="116">
        <f t="shared" si="6"/>
        <v>0</v>
      </c>
      <c r="BF149" s="116">
        <f t="shared" si="7"/>
        <v>0</v>
      </c>
      <c r="BG149" s="116">
        <f t="shared" si="8"/>
        <v>0</v>
      </c>
      <c r="BH149" s="116">
        <f t="shared" si="9"/>
        <v>0</v>
      </c>
      <c r="BI149" s="116">
        <f t="shared" si="10"/>
        <v>0</v>
      </c>
      <c r="BJ149" s="18" t="s">
        <v>36</v>
      </c>
      <c r="BK149" s="116">
        <f t="shared" si="11"/>
        <v>0</v>
      </c>
    </row>
    <row r="150" spans="1:63" s="2" customFormat="1" ht="16.350000000000001" customHeight="1">
      <c r="A150" s="36"/>
      <c r="B150" s="37"/>
      <c r="C150" s="300" t="s">
        <v>1</v>
      </c>
      <c r="D150" s="300" t="s">
        <v>165</v>
      </c>
      <c r="E150" s="301" t="s">
        <v>1</v>
      </c>
      <c r="F150" s="302" t="s">
        <v>1</v>
      </c>
      <c r="G150" s="303" t="s">
        <v>1</v>
      </c>
      <c r="H150" s="304"/>
      <c r="I150" s="305"/>
      <c r="J150" s="306">
        <f t="shared" si="5"/>
        <v>0</v>
      </c>
      <c r="K150" s="236"/>
      <c r="L150" s="39"/>
      <c r="M150" s="307" t="s">
        <v>1</v>
      </c>
      <c r="N150" s="308" t="s">
        <v>47</v>
      </c>
      <c r="O150" s="73"/>
      <c r="P150" s="73"/>
      <c r="Q150" s="73"/>
      <c r="R150" s="73"/>
      <c r="S150" s="73"/>
      <c r="T150" s="74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8" t="s">
        <v>634</v>
      </c>
      <c r="AU150" s="18" t="s">
        <v>36</v>
      </c>
      <c r="AY150" s="18" t="s">
        <v>634</v>
      </c>
      <c r="BE150" s="116">
        <f t="shared" si="6"/>
        <v>0</v>
      </c>
      <c r="BF150" s="116">
        <f t="shared" si="7"/>
        <v>0</v>
      </c>
      <c r="BG150" s="116">
        <f t="shared" si="8"/>
        <v>0</v>
      </c>
      <c r="BH150" s="116">
        <f t="shared" si="9"/>
        <v>0</v>
      </c>
      <c r="BI150" s="116">
        <f t="shared" si="10"/>
        <v>0</v>
      </c>
      <c r="BJ150" s="18" t="s">
        <v>36</v>
      </c>
      <c r="BK150" s="116">
        <f t="shared" si="11"/>
        <v>0</v>
      </c>
    </row>
    <row r="151" spans="1:63" s="2" customFormat="1" ht="16.350000000000001" customHeight="1">
      <c r="A151" s="36"/>
      <c r="B151" s="37"/>
      <c r="C151" s="300" t="s">
        <v>1</v>
      </c>
      <c r="D151" s="300" t="s">
        <v>165</v>
      </c>
      <c r="E151" s="301" t="s">
        <v>1</v>
      </c>
      <c r="F151" s="302" t="s">
        <v>1</v>
      </c>
      <c r="G151" s="303" t="s">
        <v>1</v>
      </c>
      <c r="H151" s="304"/>
      <c r="I151" s="305"/>
      <c r="J151" s="306">
        <f t="shared" si="5"/>
        <v>0</v>
      </c>
      <c r="K151" s="236"/>
      <c r="L151" s="39"/>
      <c r="M151" s="307" t="s">
        <v>1</v>
      </c>
      <c r="N151" s="308" t="s">
        <v>47</v>
      </c>
      <c r="O151" s="73"/>
      <c r="P151" s="73"/>
      <c r="Q151" s="73"/>
      <c r="R151" s="73"/>
      <c r="S151" s="73"/>
      <c r="T151" s="74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8" t="s">
        <v>634</v>
      </c>
      <c r="AU151" s="18" t="s">
        <v>36</v>
      </c>
      <c r="AY151" s="18" t="s">
        <v>634</v>
      </c>
      <c r="BE151" s="116">
        <f t="shared" si="6"/>
        <v>0</v>
      </c>
      <c r="BF151" s="116">
        <f t="shared" si="7"/>
        <v>0</v>
      </c>
      <c r="BG151" s="116">
        <f t="shared" si="8"/>
        <v>0</v>
      </c>
      <c r="BH151" s="116">
        <f t="shared" si="9"/>
        <v>0</v>
      </c>
      <c r="BI151" s="116">
        <f t="shared" si="10"/>
        <v>0</v>
      </c>
      <c r="BJ151" s="18" t="s">
        <v>36</v>
      </c>
      <c r="BK151" s="116">
        <f t="shared" si="11"/>
        <v>0</v>
      </c>
    </row>
    <row r="152" spans="1:63" s="2" customFormat="1" ht="16.350000000000001" customHeight="1">
      <c r="A152" s="36"/>
      <c r="B152" s="37"/>
      <c r="C152" s="300" t="s">
        <v>1</v>
      </c>
      <c r="D152" s="300" t="s">
        <v>165</v>
      </c>
      <c r="E152" s="301" t="s">
        <v>1</v>
      </c>
      <c r="F152" s="302" t="s">
        <v>1</v>
      </c>
      <c r="G152" s="303" t="s">
        <v>1</v>
      </c>
      <c r="H152" s="304"/>
      <c r="I152" s="305"/>
      <c r="J152" s="306">
        <f t="shared" si="5"/>
        <v>0</v>
      </c>
      <c r="K152" s="236"/>
      <c r="L152" s="39"/>
      <c r="M152" s="307" t="s">
        <v>1</v>
      </c>
      <c r="N152" s="308" t="s">
        <v>47</v>
      </c>
      <c r="O152" s="73"/>
      <c r="P152" s="73"/>
      <c r="Q152" s="73"/>
      <c r="R152" s="73"/>
      <c r="S152" s="73"/>
      <c r="T152" s="74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8" t="s">
        <v>634</v>
      </c>
      <c r="AU152" s="18" t="s">
        <v>36</v>
      </c>
      <c r="AY152" s="18" t="s">
        <v>634</v>
      </c>
      <c r="BE152" s="116">
        <f t="shared" si="6"/>
        <v>0</v>
      </c>
      <c r="BF152" s="116">
        <f t="shared" si="7"/>
        <v>0</v>
      </c>
      <c r="BG152" s="116">
        <f t="shared" si="8"/>
        <v>0</v>
      </c>
      <c r="BH152" s="116">
        <f t="shared" si="9"/>
        <v>0</v>
      </c>
      <c r="BI152" s="116">
        <f t="shared" si="10"/>
        <v>0</v>
      </c>
      <c r="BJ152" s="18" t="s">
        <v>36</v>
      </c>
      <c r="BK152" s="116">
        <f t="shared" si="11"/>
        <v>0</v>
      </c>
    </row>
    <row r="153" spans="1:63" s="2" customFormat="1" ht="16.350000000000001" customHeight="1">
      <c r="A153" s="36"/>
      <c r="B153" s="37"/>
      <c r="C153" s="300" t="s">
        <v>1</v>
      </c>
      <c r="D153" s="300" t="s">
        <v>165</v>
      </c>
      <c r="E153" s="301" t="s">
        <v>1</v>
      </c>
      <c r="F153" s="302" t="s">
        <v>1</v>
      </c>
      <c r="G153" s="303" t="s">
        <v>1</v>
      </c>
      <c r="H153" s="304"/>
      <c r="I153" s="305"/>
      <c r="J153" s="306">
        <f t="shared" si="5"/>
        <v>0</v>
      </c>
      <c r="K153" s="236"/>
      <c r="L153" s="39"/>
      <c r="M153" s="307" t="s">
        <v>1</v>
      </c>
      <c r="N153" s="308" t="s">
        <v>47</v>
      </c>
      <c r="O153" s="309"/>
      <c r="P153" s="309"/>
      <c r="Q153" s="309"/>
      <c r="R153" s="309"/>
      <c r="S153" s="309"/>
      <c r="T153" s="31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8" t="s">
        <v>634</v>
      </c>
      <c r="AU153" s="18" t="s">
        <v>36</v>
      </c>
      <c r="AY153" s="18" t="s">
        <v>634</v>
      </c>
      <c r="BE153" s="116">
        <f t="shared" si="6"/>
        <v>0</v>
      </c>
      <c r="BF153" s="116">
        <f t="shared" si="7"/>
        <v>0</v>
      </c>
      <c r="BG153" s="116">
        <f t="shared" si="8"/>
        <v>0</v>
      </c>
      <c r="BH153" s="116">
        <f t="shared" si="9"/>
        <v>0</v>
      </c>
      <c r="BI153" s="116">
        <f t="shared" si="10"/>
        <v>0</v>
      </c>
      <c r="BJ153" s="18" t="s">
        <v>36</v>
      </c>
      <c r="BK153" s="116">
        <f t="shared" si="11"/>
        <v>0</v>
      </c>
    </row>
    <row r="154" spans="1:63" s="2" customFormat="1" ht="6.9" customHeight="1">
      <c r="A154" s="36"/>
      <c r="B154" s="56"/>
      <c r="C154" s="57"/>
      <c r="D154" s="57"/>
      <c r="E154" s="57"/>
      <c r="F154" s="57"/>
      <c r="G154" s="57"/>
      <c r="H154" s="57"/>
      <c r="I154" s="169"/>
      <c r="J154" s="57"/>
      <c r="K154" s="57"/>
      <c r="L154" s="39"/>
      <c r="M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</row>
  </sheetData>
  <sheetProtection algorithmName="SHA-512" hashValue="Z78G47HF85D9NBZlFkCjIqkQMG4DyKlVeStx5kZFlYA4sRjM/DeF2RxNMKVmJXyQvZDwZOaSjuG9IGU2/vi8Kg==" saltValue="egnd0oCQzxWvBgLMGklzz+3RWzTqc1L0jXn888jMI3RXK24rtzK4SSlius20Pf06LKkxmbVVCtuWznCSZYQUAw==" spinCount="100000" sheet="1" objects="1" scenarios="1" formatColumns="0" formatRows="0" autoFilter="0"/>
  <autoFilter ref="C128:K153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134:D154">
      <formula1>"K, M"</formula1>
    </dataValidation>
    <dataValidation type="list" allowBlank="1" showInputMessage="1" showErrorMessage="1" error="Povoleny jsou hodnoty základní, snížená, zákl. přenesená, sníž. přenesená, nulová." sqref="N134:N154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123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23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AT2" s="18" t="s">
        <v>103</v>
      </c>
    </row>
    <row r="3" spans="1:46" s="1" customFormat="1" ht="6.9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21"/>
      <c r="AT3" s="18" t="s">
        <v>91</v>
      </c>
    </row>
    <row r="4" spans="1:46" s="1" customFormat="1" ht="24.9" customHeight="1">
      <c r="B4" s="21"/>
      <c r="D4" s="127" t="s">
        <v>113</v>
      </c>
      <c r="I4" s="123"/>
      <c r="L4" s="21"/>
      <c r="M4" s="128" t="s">
        <v>10</v>
      </c>
      <c r="AT4" s="18" t="s">
        <v>4</v>
      </c>
    </row>
    <row r="5" spans="1:46" s="1" customFormat="1" ht="6.9" customHeight="1">
      <c r="B5" s="21"/>
      <c r="I5" s="123"/>
      <c r="L5" s="21"/>
    </row>
    <row r="6" spans="1:46" s="1" customFormat="1" ht="12" customHeight="1">
      <c r="B6" s="21"/>
      <c r="D6" s="129" t="s">
        <v>16</v>
      </c>
      <c r="I6" s="123"/>
      <c r="L6" s="21"/>
    </row>
    <row r="7" spans="1:46" s="1" customFormat="1" ht="16.5" customHeight="1">
      <c r="B7" s="21"/>
      <c r="E7" s="361" t="str">
        <f>'Rekapitulace stavby'!K6</f>
        <v>Holice - Změna užívání objektu E v dílně povrchových úprav na lakovnu</v>
      </c>
      <c r="F7" s="362"/>
      <c r="G7" s="362"/>
      <c r="H7" s="362"/>
      <c r="I7" s="123"/>
      <c r="L7" s="21"/>
    </row>
    <row r="8" spans="1:46" s="2" customFormat="1" ht="12" customHeight="1">
      <c r="A8" s="36"/>
      <c r="B8" s="39"/>
      <c r="C8" s="36"/>
      <c r="D8" s="129" t="s">
        <v>114</v>
      </c>
      <c r="E8" s="36"/>
      <c r="F8" s="36"/>
      <c r="G8" s="36"/>
      <c r="H8" s="36"/>
      <c r="I8" s="130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39"/>
      <c r="C9" s="36"/>
      <c r="D9" s="36"/>
      <c r="E9" s="363" t="s">
        <v>736</v>
      </c>
      <c r="F9" s="364"/>
      <c r="G9" s="364"/>
      <c r="H9" s="364"/>
      <c r="I9" s="130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39"/>
      <c r="C10" s="36"/>
      <c r="D10" s="36"/>
      <c r="E10" s="36"/>
      <c r="F10" s="36"/>
      <c r="G10" s="36"/>
      <c r="H10" s="36"/>
      <c r="I10" s="130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39"/>
      <c r="C11" s="36"/>
      <c r="D11" s="129" t="s">
        <v>18</v>
      </c>
      <c r="E11" s="36"/>
      <c r="F11" s="131" t="s">
        <v>1</v>
      </c>
      <c r="G11" s="36"/>
      <c r="H11" s="36"/>
      <c r="I11" s="132" t="s">
        <v>19</v>
      </c>
      <c r="J11" s="131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39"/>
      <c r="C12" s="36"/>
      <c r="D12" s="129" t="s">
        <v>20</v>
      </c>
      <c r="E12" s="36"/>
      <c r="F12" s="131" t="s">
        <v>21</v>
      </c>
      <c r="G12" s="36"/>
      <c r="H12" s="36"/>
      <c r="I12" s="132" t="s">
        <v>22</v>
      </c>
      <c r="J12" s="133" t="str">
        <f>'Rekapitulace stavby'!AN8</f>
        <v>22. 4. 2020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5" customHeight="1">
      <c r="A13" s="36"/>
      <c r="B13" s="39"/>
      <c r="C13" s="36"/>
      <c r="D13" s="36"/>
      <c r="E13" s="36"/>
      <c r="F13" s="36"/>
      <c r="G13" s="36"/>
      <c r="H13" s="36"/>
      <c r="I13" s="130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39"/>
      <c r="C14" s="36"/>
      <c r="D14" s="129" t="s">
        <v>24</v>
      </c>
      <c r="E14" s="36"/>
      <c r="F14" s="36"/>
      <c r="G14" s="36"/>
      <c r="H14" s="36"/>
      <c r="I14" s="132" t="s">
        <v>25</v>
      </c>
      <c r="J14" s="131" t="s">
        <v>26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39"/>
      <c r="C15" s="36"/>
      <c r="D15" s="36"/>
      <c r="E15" s="131" t="s">
        <v>27</v>
      </c>
      <c r="F15" s="36"/>
      <c r="G15" s="36"/>
      <c r="H15" s="36"/>
      <c r="I15" s="132" t="s">
        <v>28</v>
      </c>
      <c r="J15" s="131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39"/>
      <c r="C16" s="36"/>
      <c r="D16" s="36"/>
      <c r="E16" s="36"/>
      <c r="F16" s="36"/>
      <c r="G16" s="36"/>
      <c r="H16" s="36"/>
      <c r="I16" s="130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39"/>
      <c r="C17" s="36"/>
      <c r="D17" s="129" t="s">
        <v>29</v>
      </c>
      <c r="E17" s="36"/>
      <c r="F17" s="36"/>
      <c r="G17" s="36"/>
      <c r="H17" s="36"/>
      <c r="I17" s="132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39"/>
      <c r="C18" s="36"/>
      <c r="D18" s="36"/>
      <c r="E18" s="365" t="str">
        <f>'Rekapitulace stavby'!E14</f>
        <v>Vyplň údaj</v>
      </c>
      <c r="F18" s="366"/>
      <c r="G18" s="366"/>
      <c r="H18" s="366"/>
      <c r="I18" s="132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39"/>
      <c r="C19" s="36"/>
      <c r="D19" s="36"/>
      <c r="E19" s="36"/>
      <c r="F19" s="36"/>
      <c r="G19" s="36"/>
      <c r="H19" s="36"/>
      <c r="I19" s="130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39"/>
      <c r="C20" s="36"/>
      <c r="D20" s="129" t="s">
        <v>31</v>
      </c>
      <c r="E20" s="36"/>
      <c r="F20" s="36"/>
      <c r="G20" s="36"/>
      <c r="H20" s="36"/>
      <c r="I20" s="132" t="s">
        <v>25</v>
      </c>
      <c r="J20" s="131" t="s">
        <v>32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39"/>
      <c r="C21" s="36"/>
      <c r="D21" s="36"/>
      <c r="E21" s="131" t="s">
        <v>33</v>
      </c>
      <c r="F21" s="36"/>
      <c r="G21" s="36"/>
      <c r="H21" s="36"/>
      <c r="I21" s="132" t="s">
        <v>28</v>
      </c>
      <c r="J21" s="131" t="s">
        <v>34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39"/>
      <c r="C22" s="36"/>
      <c r="D22" s="36"/>
      <c r="E22" s="36"/>
      <c r="F22" s="36"/>
      <c r="G22" s="36"/>
      <c r="H22" s="36"/>
      <c r="I22" s="130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39"/>
      <c r="C23" s="36"/>
      <c r="D23" s="129" t="s">
        <v>37</v>
      </c>
      <c r="E23" s="36"/>
      <c r="F23" s="36"/>
      <c r="G23" s="36"/>
      <c r="H23" s="36"/>
      <c r="I23" s="132" t="s">
        <v>25</v>
      </c>
      <c r="J23" s="131" t="s">
        <v>32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39"/>
      <c r="C24" s="36"/>
      <c r="D24" s="36"/>
      <c r="E24" s="131" t="s">
        <v>33</v>
      </c>
      <c r="F24" s="36"/>
      <c r="G24" s="36"/>
      <c r="H24" s="36"/>
      <c r="I24" s="132" t="s">
        <v>28</v>
      </c>
      <c r="J24" s="131" t="s">
        <v>34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39"/>
      <c r="C25" s="36"/>
      <c r="D25" s="36"/>
      <c r="E25" s="36"/>
      <c r="F25" s="36"/>
      <c r="G25" s="36"/>
      <c r="H25" s="36"/>
      <c r="I25" s="130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39"/>
      <c r="C26" s="36"/>
      <c r="D26" s="129" t="s">
        <v>39</v>
      </c>
      <c r="E26" s="36"/>
      <c r="F26" s="36"/>
      <c r="G26" s="36"/>
      <c r="H26" s="36"/>
      <c r="I26" s="130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34"/>
      <c r="B27" s="135"/>
      <c r="C27" s="134"/>
      <c r="D27" s="134"/>
      <c r="E27" s="367" t="s">
        <v>1</v>
      </c>
      <c r="F27" s="367"/>
      <c r="G27" s="367"/>
      <c r="H27" s="367"/>
      <c r="I27" s="136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pans="1:31" s="2" customFormat="1" ht="6.9" customHeight="1">
      <c r="A28" s="36"/>
      <c r="B28" s="39"/>
      <c r="C28" s="36"/>
      <c r="D28" s="36"/>
      <c r="E28" s="36"/>
      <c r="F28" s="36"/>
      <c r="G28" s="36"/>
      <c r="H28" s="36"/>
      <c r="I28" s="130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39"/>
      <c r="C29" s="36"/>
      <c r="D29" s="138"/>
      <c r="E29" s="138"/>
      <c r="F29" s="138"/>
      <c r="G29" s="138"/>
      <c r="H29" s="138"/>
      <c r="I29" s="139"/>
      <c r="J29" s="138"/>
      <c r="K29" s="13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4.4" customHeight="1">
      <c r="A30" s="36"/>
      <c r="B30" s="39"/>
      <c r="C30" s="36"/>
      <c r="D30" s="131" t="s">
        <v>116</v>
      </c>
      <c r="E30" s="36"/>
      <c r="F30" s="36"/>
      <c r="G30" s="36"/>
      <c r="H30" s="36"/>
      <c r="I30" s="130"/>
      <c r="J30" s="140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14.4" customHeight="1">
      <c r="A31" s="36"/>
      <c r="B31" s="39"/>
      <c r="C31" s="36"/>
      <c r="D31" s="141" t="s">
        <v>107</v>
      </c>
      <c r="E31" s="36"/>
      <c r="F31" s="36"/>
      <c r="G31" s="36"/>
      <c r="H31" s="36"/>
      <c r="I31" s="130"/>
      <c r="J31" s="140">
        <f>J102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39"/>
      <c r="C32" s="36"/>
      <c r="D32" s="142" t="s">
        <v>42</v>
      </c>
      <c r="E32" s="36"/>
      <c r="F32" s="36"/>
      <c r="G32" s="36"/>
      <c r="H32" s="36"/>
      <c r="I32" s="130"/>
      <c r="J32" s="143">
        <f>ROUND(J30 + J31, 0)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" customHeight="1">
      <c r="A33" s="36"/>
      <c r="B33" s="39"/>
      <c r="C33" s="36"/>
      <c r="D33" s="138"/>
      <c r="E33" s="138"/>
      <c r="F33" s="138"/>
      <c r="G33" s="138"/>
      <c r="H33" s="138"/>
      <c r="I33" s="139"/>
      <c r="J33" s="138"/>
      <c r="K33" s="13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39"/>
      <c r="C34" s="36"/>
      <c r="D34" s="36"/>
      <c r="E34" s="36"/>
      <c r="F34" s="144" t="s">
        <v>44</v>
      </c>
      <c r="G34" s="36"/>
      <c r="H34" s="36"/>
      <c r="I34" s="145" t="s">
        <v>43</v>
      </c>
      <c r="J34" s="144" t="s">
        <v>45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customHeight="1">
      <c r="A35" s="36"/>
      <c r="B35" s="39"/>
      <c r="C35" s="36"/>
      <c r="D35" s="146" t="s">
        <v>46</v>
      </c>
      <c r="E35" s="129" t="s">
        <v>47</v>
      </c>
      <c r="F35" s="147">
        <f>ROUND((ROUND((SUM(BE102:BE109) + SUM(BE129:BE132)),  0) + SUM(BE134:BE153)), 0)</f>
        <v>0</v>
      </c>
      <c r="G35" s="36"/>
      <c r="H35" s="36"/>
      <c r="I35" s="148">
        <v>0.21</v>
      </c>
      <c r="J35" s="147">
        <f>ROUND((ROUND(((SUM(BE102:BE109) + SUM(BE129:BE132))*I35),  0) + (SUM(BE134:BE153)*I35)), 0)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customHeight="1">
      <c r="A36" s="36"/>
      <c r="B36" s="39"/>
      <c r="C36" s="36"/>
      <c r="D36" s="36"/>
      <c r="E36" s="129" t="s">
        <v>48</v>
      </c>
      <c r="F36" s="147">
        <f>ROUND((ROUND((SUM(BF102:BF109) + SUM(BF129:BF132)),  0) + SUM(BF134:BF153)), 0)</f>
        <v>0</v>
      </c>
      <c r="G36" s="36"/>
      <c r="H36" s="36"/>
      <c r="I36" s="148">
        <v>0.15</v>
      </c>
      <c r="J36" s="147">
        <f>ROUND((ROUND(((SUM(BF102:BF109) + SUM(BF129:BF132))*I36),  0) + (SUM(BF134:BF153)*I36)), 0)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39"/>
      <c r="C37" s="36"/>
      <c r="D37" s="36"/>
      <c r="E37" s="129" t="s">
        <v>49</v>
      </c>
      <c r="F37" s="147">
        <f>ROUND((ROUND((SUM(BG102:BG109) + SUM(BG129:BG132)),  0) + SUM(BG134:BG153)), 0)</f>
        <v>0</v>
      </c>
      <c r="G37" s="36"/>
      <c r="H37" s="36"/>
      <c r="I37" s="148">
        <v>0.21</v>
      </c>
      <c r="J37" s="147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" hidden="1" customHeight="1">
      <c r="A38" s="36"/>
      <c r="B38" s="39"/>
      <c r="C38" s="36"/>
      <c r="D38" s="36"/>
      <c r="E38" s="129" t="s">
        <v>50</v>
      </c>
      <c r="F38" s="147">
        <f>ROUND((ROUND((SUM(BH102:BH109) + SUM(BH129:BH132)),  0) + SUM(BH134:BH153)), 0)</f>
        <v>0</v>
      </c>
      <c r="G38" s="36"/>
      <c r="H38" s="36"/>
      <c r="I38" s="148">
        <v>0.15</v>
      </c>
      <c r="J38" s="147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" hidden="1" customHeight="1">
      <c r="A39" s="36"/>
      <c r="B39" s="39"/>
      <c r="C39" s="36"/>
      <c r="D39" s="36"/>
      <c r="E39" s="129" t="s">
        <v>51</v>
      </c>
      <c r="F39" s="147">
        <f>ROUND((ROUND((SUM(BI102:BI109) + SUM(BI129:BI132)),  0) + SUM(BI134:BI153)), 0)</f>
        <v>0</v>
      </c>
      <c r="G39" s="36"/>
      <c r="H39" s="36"/>
      <c r="I39" s="148">
        <v>0</v>
      </c>
      <c r="J39" s="147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" customHeight="1">
      <c r="A40" s="36"/>
      <c r="B40" s="39"/>
      <c r="C40" s="36"/>
      <c r="D40" s="36"/>
      <c r="E40" s="36"/>
      <c r="F40" s="36"/>
      <c r="G40" s="36"/>
      <c r="H40" s="36"/>
      <c r="I40" s="130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39"/>
      <c r="C41" s="149"/>
      <c r="D41" s="150" t="s">
        <v>52</v>
      </c>
      <c r="E41" s="151"/>
      <c r="F41" s="151"/>
      <c r="G41" s="152" t="s">
        <v>53</v>
      </c>
      <c r="H41" s="153" t="s">
        <v>54</v>
      </c>
      <c r="I41" s="154"/>
      <c r="J41" s="155">
        <f>SUM(J32:J39)</f>
        <v>0</v>
      </c>
      <c r="K41" s="15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" customHeight="1">
      <c r="A42" s="36"/>
      <c r="B42" s="39"/>
      <c r="C42" s="36"/>
      <c r="D42" s="36"/>
      <c r="E42" s="36"/>
      <c r="F42" s="36"/>
      <c r="G42" s="36"/>
      <c r="H42" s="36"/>
      <c r="I42" s="130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" customHeight="1">
      <c r="B43" s="21"/>
      <c r="I43" s="123"/>
      <c r="L43" s="21"/>
    </row>
    <row r="44" spans="1:31" s="1" customFormat="1" ht="14.4" customHeight="1">
      <c r="B44" s="21"/>
      <c r="I44" s="123"/>
      <c r="L44" s="21"/>
    </row>
    <row r="45" spans="1:31" s="1" customFormat="1" ht="14.4" customHeight="1">
      <c r="B45" s="21"/>
      <c r="I45" s="123"/>
      <c r="L45" s="21"/>
    </row>
    <row r="46" spans="1:31" s="1" customFormat="1" ht="14.4" customHeight="1">
      <c r="B46" s="21"/>
      <c r="I46" s="123"/>
      <c r="L46" s="21"/>
    </row>
    <row r="47" spans="1:31" s="1" customFormat="1" ht="14.4" customHeight="1">
      <c r="B47" s="21"/>
      <c r="I47" s="123"/>
      <c r="L47" s="21"/>
    </row>
    <row r="48" spans="1:31" s="1" customFormat="1" ht="14.4" customHeight="1">
      <c r="B48" s="21"/>
      <c r="I48" s="123"/>
      <c r="L48" s="21"/>
    </row>
    <row r="49" spans="1:31" s="1" customFormat="1" ht="14.4" customHeight="1">
      <c r="B49" s="21"/>
      <c r="I49" s="123"/>
      <c r="L49" s="21"/>
    </row>
    <row r="50" spans="1:31" s="2" customFormat="1" ht="14.4" customHeight="1">
      <c r="B50" s="53"/>
      <c r="D50" s="157" t="s">
        <v>55</v>
      </c>
      <c r="E50" s="158"/>
      <c r="F50" s="158"/>
      <c r="G50" s="157" t="s">
        <v>56</v>
      </c>
      <c r="H50" s="158"/>
      <c r="I50" s="159"/>
      <c r="J50" s="158"/>
      <c r="K50" s="158"/>
      <c r="L50" s="5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6"/>
      <c r="B61" s="39"/>
      <c r="C61" s="36"/>
      <c r="D61" s="160" t="s">
        <v>57</v>
      </c>
      <c r="E61" s="161"/>
      <c r="F61" s="162" t="s">
        <v>58</v>
      </c>
      <c r="G61" s="160" t="s">
        <v>57</v>
      </c>
      <c r="H61" s="161"/>
      <c r="I61" s="163"/>
      <c r="J61" s="164" t="s">
        <v>58</v>
      </c>
      <c r="K61" s="161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6"/>
      <c r="B65" s="39"/>
      <c r="C65" s="36"/>
      <c r="D65" s="157" t="s">
        <v>59</v>
      </c>
      <c r="E65" s="165"/>
      <c r="F65" s="165"/>
      <c r="G65" s="157" t="s">
        <v>60</v>
      </c>
      <c r="H65" s="165"/>
      <c r="I65" s="166"/>
      <c r="J65" s="165"/>
      <c r="K65" s="165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6"/>
      <c r="B76" s="39"/>
      <c r="C76" s="36"/>
      <c r="D76" s="160" t="s">
        <v>57</v>
      </c>
      <c r="E76" s="161"/>
      <c r="F76" s="162" t="s">
        <v>58</v>
      </c>
      <c r="G76" s="160" t="s">
        <v>57</v>
      </c>
      <c r="H76" s="161"/>
      <c r="I76" s="163"/>
      <c r="J76" s="164" t="s">
        <v>58</v>
      </c>
      <c r="K76" s="161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" customHeight="1">
      <c r="A77" s="36"/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" customHeight="1">
      <c r="A81" s="36"/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" customHeight="1">
      <c r="A82" s="36"/>
      <c r="B82" s="37"/>
      <c r="C82" s="24" t="s">
        <v>117</v>
      </c>
      <c r="D82" s="38"/>
      <c r="E82" s="38"/>
      <c r="F82" s="38"/>
      <c r="G82" s="38"/>
      <c r="H82" s="38"/>
      <c r="I82" s="130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" customHeight="1">
      <c r="A83" s="36"/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130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>
      <c r="A85" s="36"/>
      <c r="B85" s="37"/>
      <c r="C85" s="38"/>
      <c r="D85" s="38"/>
      <c r="E85" s="358" t="str">
        <f>E7</f>
        <v>Holice - Změna užívání objektu E v dílně povrchových úprav na lakovnu</v>
      </c>
      <c r="F85" s="359"/>
      <c r="G85" s="359"/>
      <c r="H85" s="359"/>
      <c r="I85" s="130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>
      <c r="A86" s="36"/>
      <c r="B86" s="37"/>
      <c r="C86" s="30" t="s">
        <v>114</v>
      </c>
      <c r="D86" s="38"/>
      <c r="E86" s="38"/>
      <c r="F86" s="38"/>
      <c r="G86" s="38"/>
      <c r="H86" s="38"/>
      <c r="I86" s="130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>
      <c r="A87" s="36"/>
      <c r="B87" s="37"/>
      <c r="C87" s="38"/>
      <c r="D87" s="38"/>
      <c r="E87" s="347" t="str">
        <f>E9</f>
        <v>05 - Ostatní a vedlejší náklady</v>
      </c>
      <c r="F87" s="360"/>
      <c r="G87" s="360"/>
      <c r="H87" s="360"/>
      <c r="I87" s="130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" customHeight="1">
      <c r="A88" s="36"/>
      <c r="B88" s="37"/>
      <c r="C88" s="38"/>
      <c r="D88" s="38"/>
      <c r="E88" s="38"/>
      <c r="F88" s="38"/>
      <c r="G88" s="38"/>
      <c r="H88" s="38"/>
      <c r="I88" s="130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>
      <c r="A89" s="36"/>
      <c r="B89" s="37"/>
      <c r="C89" s="30" t="s">
        <v>20</v>
      </c>
      <c r="D89" s="38"/>
      <c r="E89" s="38"/>
      <c r="F89" s="28" t="str">
        <f>F12</f>
        <v>Holice</v>
      </c>
      <c r="G89" s="38"/>
      <c r="H89" s="38"/>
      <c r="I89" s="132" t="s">
        <v>22</v>
      </c>
      <c r="J89" s="68" t="str">
        <f>IF(J12="","",J12)</f>
        <v>22. 4. 2020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" customHeight="1">
      <c r="A90" s="36"/>
      <c r="B90" s="37"/>
      <c r="C90" s="38"/>
      <c r="D90" s="38"/>
      <c r="E90" s="38"/>
      <c r="F90" s="38"/>
      <c r="G90" s="38"/>
      <c r="H90" s="38"/>
      <c r="I90" s="130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54.45" customHeight="1">
      <c r="A91" s="36"/>
      <c r="B91" s="37"/>
      <c r="C91" s="30" t="s">
        <v>24</v>
      </c>
      <c r="D91" s="38"/>
      <c r="E91" s="38"/>
      <c r="F91" s="28" t="str">
        <f>E15</f>
        <v>SŠA Holice, Nádražní 301, 534 01 Holice</v>
      </c>
      <c r="G91" s="38"/>
      <c r="H91" s="38"/>
      <c r="I91" s="132" t="s">
        <v>31</v>
      </c>
      <c r="J91" s="33" t="str">
        <f>E21</f>
        <v>ApA Architektonicko-projekt.ateliér Vamberk s.r.o.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54.45" customHeight="1">
      <c r="A92" s="36"/>
      <c r="B92" s="37"/>
      <c r="C92" s="30" t="s">
        <v>29</v>
      </c>
      <c r="D92" s="38"/>
      <c r="E92" s="38"/>
      <c r="F92" s="28" t="str">
        <f>IF(E18="","",E18)</f>
        <v>Vyplň údaj</v>
      </c>
      <c r="G92" s="38"/>
      <c r="H92" s="38"/>
      <c r="I92" s="132" t="s">
        <v>37</v>
      </c>
      <c r="J92" s="33" t="str">
        <f>E24</f>
        <v>ApA Architektonicko-projekt.ateliér Vamberk s.r.o.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>
      <c r="A93" s="36"/>
      <c r="B93" s="37"/>
      <c r="C93" s="38"/>
      <c r="D93" s="38"/>
      <c r="E93" s="38"/>
      <c r="F93" s="38"/>
      <c r="G93" s="38"/>
      <c r="H93" s="38"/>
      <c r="I93" s="130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>
      <c r="A94" s="36"/>
      <c r="B94" s="37"/>
      <c r="C94" s="173" t="s">
        <v>118</v>
      </c>
      <c r="D94" s="121"/>
      <c r="E94" s="121"/>
      <c r="F94" s="121"/>
      <c r="G94" s="121"/>
      <c r="H94" s="121"/>
      <c r="I94" s="174"/>
      <c r="J94" s="175" t="s">
        <v>119</v>
      </c>
      <c r="K94" s="12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>
      <c r="A95" s="36"/>
      <c r="B95" s="37"/>
      <c r="C95" s="38"/>
      <c r="D95" s="38"/>
      <c r="E95" s="38"/>
      <c r="F95" s="38"/>
      <c r="G95" s="38"/>
      <c r="H95" s="38"/>
      <c r="I95" s="130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5" customHeight="1">
      <c r="A96" s="36"/>
      <c r="B96" s="37"/>
      <c r="C96" s="176" t="s">
        <v>120</v>
      </c>
      <c r="D96" s="38"/>
      <c r="E96" s="38"/>
      <c r="F96" s="38"/>
      <c r="G96" s="38"/>
      <c r="H96" s="38"/>
      <c r="I96" s="130"/>
      <c r="J96" s="86">
        <f>J129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121</v>
      </c>
    </row>
    <row r="97" spans="1:65" s="9" customFormat="1" ht="24.9" customHeight="1">
      <c r="B97" s="177"/>
      <c r="C97" s="178"/>
      <c r="D97" s="179" t="s">
        <v>737</v>
      </c>
      <c r="E97" s="180"/>
      <c r="F97" s="180"/>
      <c r="G97" s="180"/>
      <c r="H97" s="180"/>
      <c r="I97" s="181"/>
      <c r="J97" s="182">
        <f>J130</f>
        <v>0</v>
      </c>
      <c r="K97" s="178"/>
      <c r="L97" s="183"/>
    </row>
    <row r="98" spans="1:65" s="10" customFormat="1" ht="19.95" customHeight="1">
      <c r="B98" s="184"/>
      <c r="C98" s="185"/>
      <c r="D98" s="186" t="s">
        <v>738</v>
      </c>
      <c r="E98" s="187"/>
      <c r="F98" s="187"/>
      <c r="G98" s="187"/>
      <c r="H98" s="187"/>
      <c r="I98" s="188"/>
      <c r="J98" s="189">
        <f>J131</f>
        <v>0</v>
      </c>
      <c r="K98" s="185"/>
      <c r="L98" s="190"/>
    </row>
    <row r="99" spans="1:65" s="9" customFormat="1" ht="21.75" customHeight="1">
      <c r="B99" s="177"/>
      <c r="C99" s="178"/>
      <c r="D99" s="191" t="s">
        <v>138</v>
      </c>
      <c r="E99" s="178"/>
      <c r="F99" s="178"/>
      <c r="G99" s="178"/>
      <c r="H99" s="178"/>
      <c r="I99" s="192"/>
      <c r="J99" s="193">
        <f>J133</f>
        <v>0</v>
      </c>
      <c r="K99" s="178"/>
      <c r="L99" s="183"/>
    </row>
    <row r="100" spans="1:65" s="2" customFormat="1" ht="21.75" customHeight="1">
      <c r="A100" s="36"/>
      <c r="B100" s="37"/>
      <c r="C100" s="38"/>
      <c r="D100" s="38"/>
      <c r="E100" s="38"/>
      <c r="F100" s="38"/>
      <c r="G100" s="38"/>
      <c r="H100" s="38"/>
      <c r="I100" s="130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65" s="2" customFormat="1" ht="6.9" customHeight="1">
      <c r="A101" s="36"/>
      <c r="B101" s="37"/>
      <c r="C101" s="38"/>
      <c r="D101" s="38"/>
      <c r="E101" s="38"/>
      <c r="F101" s="38"/>
      <c r="G101" s="38"/>
      <c r="H101" s="38"/>
      <c r="I101" s="130"/>
      <c r="J101" s="38"/>
      <c r="K101" s="38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65" s="2" customFormat="1" ht="29.25" customHeight="1">
      <c r="A102" s="36"/>
      <c r="B102" s="37"/>
      <c r="C102" s="176" t="s">
        <v>139</v>
      </c>
      <c r="D102" s="38"/>
      <c r="E102" s="38"/>
      <c r="F102" s="38"/>
      <c r="G102" s="38"/>
      <c r="H102" s="38"/>
      <c r="I102" s="130"/>
      <c r="J102" s="194">
        <f>ROUND(J103 + J104 + J105 + J106 + J107 + J108,0)</f>
        <v>0</v>
      </c>
      <c r="K102" s="38"/>
      <c r="L102" s="53"/>
      <c r="N102" s="195" t="s">
        <v>46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65" s="2" customFormat="1" ht="18" customHeight="1">
      <c r="A103" s="36"/>
      <c r="B103" s="37"/>
      <c r="C103" s="38"/>
      <c r="D103" s="334" t="s">
        <v>140</v>
      </c>
      <c r="E103" s="335"/>
      <c r="F103" s="335"/>
      <c r="G103" s="38"/>
      <c r="H103" s="38"/>
      <c r="I103" s="130"/>
      <c r="J103" s="112">
        <v>0</v>
      </c>
      <c r="K103" s="38"/>
      <c r="L103" s="196"/>
      <c r="M103" s="197"/>
      <c r="N103" s="198" t="s">
        <v>47</v>
      </c>
      <c r="O103" s="197"/>
      <c r="P103" s="197"/>
      <c r="Q103" s="197"/>
      <c r="R103" s="197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9" t="s">
        <v>141</v>
      </c>
      <c r="AZ103" s="197"/>
      <c r="BA103" s="197"/>
      <c r="BB103" s="197"/>
      <c r="BC103" s="197"/>
      <c r="BD103" s="197"/>
      <c r="BE103" s="200">
        <f t="shared" ref="BE103:BE108" si="0">IF(N103="základní",J103,0)</f>
        <v>0</v>
      </c>
      <c r="BF103" s="200">
        <f t="shared" ref="BF103:BF108" si="1">IF(N103="snížená",J103,0)</f>
        <v>0</v>
      </c>
      <c r="BG103" s="200">
        <f t="shared" ref="BG103:BG108" si="2">IF(N103="zákl. přenesená",J103,0)</f>
        <v>0</v>
      </c>
      <c r="BH103" s="200">
        <f t="shared" ref="BH103:BH108" si="3">IF(N103="sníž. přenesená",J103,0)</f>
        <v>0</v>
      </c>
      <c r="BI103" s="200">
        <f t="shared" ref="BI103:BI108" si="4">IF(N103="nulová",J103,0)</f>
        <v>0</v>
      </c>
      <c r="BJ103" s="199" t="s">
        <v>36</v>
      </c>
      <c r="BK103" s="197"/>
      <c r="BL103" s="197"/>
      <c r="BM103" s="197"/>
    </row>
    <row r="104" spans="1:65" s="2" customFormat="1" ht="18" customHeight="1">
      <c r="A104" s="36"/>
      <c r="B104" s="37"/>
      <c r="C104" s="38"/>
      <c r="D104" s="334" t="s">
        <v>142</v>
      </c>
      <c r="E104" s="335"/>
      <c r="F104" s="335"/>
      <c r="G104" s="38"/>
      <c r="H104" s="38"/>
      <c r="I104" s="130"/>
      <c r="J104" s="112">
        <v>0</v>
      </c>
      <c r="K104" s="38"/>
      <c r="L104" s="196"/>
      <c r="M104" s="197"/>
      <c r="N104" s="198" t="s">
        <v>47</v>
      </c>
      <c r="O104" s="197"/>
      <c r="P104" s="197"/>
      <c r="Q104" s="197"/>
      <c r="R104" s="197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9" t="s">
        <v>141</v>
      </c>
      <c r="AZ104" s="197"/>
      <c r="BA104" s="197"/>
      <c r="BB104" s="197"/>
      <c r="BC104" s="197"/>
      <c r="BD104" s="197"/>
      <c r="BE104" s="200">
        <f t="shared" si="0"/>
        <v>0</v>
      </c>
      <c r="BF104" s="200">
        <f t="shared" si="1"/>
        <v>0</v>
      </c>
      <c r="BG104" s="200">
        <f t="shared" si="2"/>
        <v>0</v>
      </c>
      <c r="BH104" s="200">
        <f t="shared" si="3"/>
        <v>0</v>
      </c>
      <c r="BI104" s="200">
        <f t="shared" si="4"/>
        <v>0</v>
      </c>
      <c r="BJ104" s="199" t="s">
        <v>36</v>
      </c>
      <c r="BK104" s="197"/>
      <c r="BL104" s="197"/>
      <c r="BM104" s="197"/>
    </row>
    <row r="105" spans="1:65" s="2" customFormat="1" ht="18" customHeight="1">
      <c r="A105" s="36"/>
      <c r="B105" s="37"/>
      <c r="C105" s="38"/>
      <c r="D105" s="334" t="s">
        <v>143</v>
      </c>
      <c r="E105" s="335"/>
      <c r="F105" s="335"/>
      <c r="G105" s="38"/>
      <c r="H105" s="38"/>
      <c r="I105" s="130"/>
      <c r="J105" s="112">
        <v>0</v>
      </c>
      <c r="K105" s="38"/>
      <c r="L105" s="196"/>
      <c r="M105" s="197"/>
      <c r="N105" s="198" t="s">
        <v>47</v>
      </c>
      <c r="O105" s="197"/>
      <c r="P105" s="197"/>
      <c r="Q105" s="197"/>
      <c r="R105" s="197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9" t="s">
        <v>141</v>
      </c>
      <c r="AZ105" s="197"/>
      <c r="BA105" s="197"/>
      <c r="BB105" s="197"/>
      <c r="BC105" s="197"/>
      <c r="BD105" s="197"/>
      <c r="BE105" s="200">
        <f t="shared" si="0"/>
        <v>0</v>
      </c>
      <c r="BF105" s="200">
        <f t="shared" si="1"/>
        <v>0</v>
      </c>
      <c r="BG105" s="200">
        <f t="shared" si="2"/>
        <v>0</v>
      </c>
      <c r="BH105" s="200">
        <f t="shared" si="3"/>
        <v>0</v>
      </c>
      <c r="BI105" s="200">
        <f t="shared" si="4"/>
        <v>0</v>
      </c>
      <c r="BJ105" s="199" t="s">
        <v>36</v>
      </c>
      <c r="BK105" s="197"/>
      <c r="BL105" s="197"/>
      <c r="BM105" s="197"/>
    </row>
    <row r="106" spans="1:65" s="2" customFormat="1" ht="18" customHeight="1">
      <c r="A106" s="36"/>
      <c r="B106" s="37"/>
      <c r="C106" s="38"/>
      <c r="D106" s="334" t="s">
        <v>144</v>
      </c>
      <c r="E106" s="335"/>
      <c r="F106" s="335"/>
      <c r="G106" s="38"/>
      <c r="H106" s="38"/>
      <c r="I106" s="130"/>
      <c r="J106" s="112">
        <v>0</v>
      </c>
      <c r="K106" s="38"/>
      <c r="L106" s="196"/>
      <c r="M106" s="197"/>
      <c r="N106" s="198" t="s">
        <v>47</v>
      </c>
      <c r="O106" s="197"/>
      <c r="P106" s="197"/>
      <c r="Q106" s="197"/>
      <c r="R106" s="197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9" t="s">
        <v>141</v>
      </c>
      <c r="AZ106" s="197"/>
      <c r="BA106" s="197"/>
      <c r="BB106" s="197"/>
      <c r="BC106" s="197"/>
      <c r="BD106" s="197"/>
      <c r="BE106" s="200">
        <f t="shared" si="0"/>
        <v>0</v>
      </c>
      <c r="BF106" s="200">
        <f t="shared" si="1"/>
        <v>0</v>
      </c>
      <c r="BG106" s="200">
        <f t="shared" si="2"/>
        <v>0</v>
      </c>
      <c r="BH106" s="200">
        <f t="shared" si="3"/>
        <v>0</v>
      </c>
      <c r="BI106" s="200">
        <f t="shared" si="4"/>
        <v>0</v>
      </c>
      <c r="BJ106" s="199" t="s">
        <v>36</v>
      </c>
      <c r="BK106" s="197"/>
      <c r="BL106" s="197"/>
      <c r="BM106" s="197"/>
    </row>
    <row r="107" spans="1:65" s="2" customFormat="1" ht="18" customHeight="1">
      <c r="A107" s="36"/>
      <c r="B107" s="37"/>
      <c r="C107" s="38"/>
      <c r="D107" s="334" t="s">
        <v>145</v>
      </c>
      <c r="E107" s="335"/>
      <c r="F107" s="335"/>
      <c r="G107" s="38"/>
      <c r="H107" s="38"/>
      <c r="I107" s="130"/>
      <c r="J107" s="112">
        <v>0</v>
      </c>
      <c r="K107" s="38"/>
      <c r="L107" s="196"/>
      <c r="M107" s="197"/>
      <c r="N107" s="198" t="s">
        <v>47</v>
      </c>
      <c r="O107" s="197"/>
      <c r="P107" s="197"/>
      <c r="Q107" s="197"/>
      <c r="R107" s="197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9" t="s">
        <v>141</v>
      </c>
      <c r="AZ107" s="197"/>
      <c r="BA107" s="197"/>
      <c r="BB107" s="197"/>
      <c r="BC107" s="197"/>
      <c r="BD107" s="197"/>
      <c r="BE107" s="200">
        <f t="shared" si="0"/>
        <v>0</v>
      </c>
      <c r="BF107" s="200">
        <f t="shared" si="1"/>
        <v>0</v>
      </c>
      <c r="BG107" s="200">
        <f t="shared" si="2"/>
        <v>0</v>
      </c>
      <c r="BH107" s="200">
        <f t="shared" si="3"/>
        <v>0</v>
      </c>
      <c r="BI107" s="200">
        <f t="shared" si="4"/>
        <v>0</v>
      </c>
      <c r="BJ107" s="199" t="s">
        <v>36</v>
      </c>
      <c r="BK107" s="197"/>
      <c r="BL107" s="197"/>
      <c r="BM107" s="197"/>
    </row>
    <row r="108" spans="1:65" s="2" customFormat="1" ht="18" customHeight="1">
      <c r="A108" s="36"/>
      <c r="B108" s="37"/>
      <c r="C108" s="38"/>
      <c r="D108" s="111" t="s">
        <v>146</v>
      </c>
      <c r="E108" s="38"/>
      <c r="F108" s="38"/>
      <c r="G108" s="38"/>
      <c r="H108" s="38"/>
      <c r="I108" s="130"/>
      <c r="J108" s="112">
        <f>ROUND(J30*T108,0)</f>
        <v>0</v>
      </c>
      <c r="K108" s="38"/>
      <c r="L108" s="196"/>
      <c r="M108" s="197"/>
      <c r="N108" s="198" t="s">
        <v>47</v>
      </c>
      <c r="O108" s="197"/>
      <c r="P108" s="197"/>
      <c r="Q108" s="197"/>
      <c r="R108" s="197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9" t="s">
        <v>147</v>
      </c>
      <c r="AZ108" s="197"/>
      <c r="BA108" s="197"/>
      <c r="BB108" s="197"/>
      <c r="BC108" s="197"/>
      <c r="BD108" s="197"/>
      <c r="BE108" s="200">
        <f t="shared" si="0"/>
        <v>0</v>
      </c>
      <c r="BF108" s="200">
        <f t="shared" si="1"/>
        <v>0</v>
      </c>
      <c r="BG108" s="200">
        <f t="shared" si="2"/>
        <v>0</v>
      </c>
      <c r="BH108" s="200">
        <f t="shared" si="3"/>
        <v>0</v>
      </c>
      <c r="BI108" s="200">
        <f t="shared" si="4"/>
        <v>0</v>
      </c>
      <c r="BJ108" s="199" t="s">
        <v>36</v>
      </c>
      <c r="BK108" s="197"/>
      <c r="BL108" s="197"/>
      <c r="BM108" s="197"/>
    </row>
    <row r="109" spans="1:65" s="2" customFormat="1">
      <c r="A109" s="36"/>
      <c r="B109" s="37"/>
      <c r="C109" s="38"/>
      <c r="D109" s="38"/>
      <c r="E109" s="38"/>
      <c r="F109" s="38"/>
      <c r="G109" s="38"/>
      <c r="H109" s="38"/>
      <c r="I109" s="130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65" s="2" customFormat="1" ht="29.25" customHeight="1">
      <c r="A110" s="36"/>
      <c r="B110" s="37"/>
      <c r="C110" s="120" t="s">
        <v>112</v>
      </c>
      <c r="D110" s="121"/>
      <c r="E110" s="121"/>
      <c r="F110" s="121"/>
      <c r="G110" s="121"/>
      <c r="H110" s="121"/>
      <c r="I110" s="174"/>
      <c r="J110" s="122">
        <f>ROUND(J96+J102,0)</f>
        <v>0</v>
      </c>
      <c r="K110" s="121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65" s="2" customFormat="1" ht="6.9" customHeight="1">
      <c r="A111" s="36"/>
      <c r="B111" s="56"/>
      <c r="C111" s="57"/>
      <c r="D111" s="57"/>
      <c r="E111" s="57"/>
      <c r="F111" s="57"/>
      <c r="G111" s="57"/>
      <c r="H111" s="57"/>
      <c r="I111" s="169"/>
      <c r="J111" s="57"/>
      <c r="K111" s="57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5" spans="1:31" s="2" customFormat="1" ht="6.9" customHeight="1">
      <c r="A115" s="36"/>
      <c r="B115" s="58"/>
      <c r="C115" s="59"/>
      <c r="D115" s="59"/>
      <c r="E115" s="59"/>
      <c r="F115" s="59"/>
      <c r="G115" s="59"/>
      <c r="H115" s="59"/>
      <c r="I115" s="172"/>
      <c r="J115" s="59"/>
      <c r="K115" s="59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31" s="2" customFormat="1" ht="24.9" customHeight="1">
      <c r="A116" s="36"/>
      <c r="B116" s="37"/>
      <c r="C116" s="24" t="s">
        <v>148</v>
      </c>
      <c r="D116" s="38"/>
      <c r="E116" s="38"/>
      <c r="F116" s="38"/>
      <c r="G116" s="38"/>
      <c r="H116" s="38"/>
      <c r="I116" s="130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31" s="2" customFormat="1" ht="6.9" customHeight="1">
      <c r="A117" s="36"/>
      <c r="B117" s="37"/>
      <c r="C117" s="38"/>
      <c r="D117" s="38"/>
      <c r="E117" s="38"/>
      <c r="F117" s="38"/>
      <c r="G117" s="38"/>
      <c r="H117" s="38"/>
      <c r="I117" s="130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31" s="2" customFormat="1" ht="12" customHeight="1">
      <c r="A118" s="36"/>
      <c r="B118" s="37"/>
      <c r="C118" s="30" t="s">
        <v>16</v>
      </c>
      <c r="D118" s="38"/>
      <c r="E118" s="38"/>
      <c r="F118" s="38"/>
      <c r="G118" s="38"/>
      <c r="H118" s="38"/>
      <c r="I118" s="130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31" s="2" customFormat="1" ht="16.5" customHeight="1">
      <c r="A119" s="36"/>
      <c r="B119" s="37"/>
      <c r="C119" s="38"/>
      <c r="D119" s="38"/>
      <c r="E119" s="358" t="str">
        <f>E7</f>
        <v>Holice - Změna užívání objektu E v dílně povrchových úprav na lakovnu</v>
      </c>
      <c r="F119" s="359"/>
      <c r="G119" s="359"/>
      <c r="H119" s="359"/>
      <c r="I119" s="130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31" s="2" customFormat="1" ht="12" customHeight="1">
      <c r="A120" s="36"/>
      <c r="B120" s="37"/>
      <c r="C120" s="30" t="s">
        <v>114</v>
      </c>
      <c r="D120" s="38"/>
      <c r="E120" s="38"/>
      <c r="F120" s="38"/>
      <c r="G120" s="38"/>
      <c r="H120" s="38"/>
      <c r="I120" s="130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31" s="2" customFormat="1" ht="16.5" customHeight="1">
      <c r="A121" s="36"/>
      <c r="B121" s="37"/>
      <c r="C121" s="38"/>
      <c r="D121" s="38"/>
      <c r="E121" s="347" t="str">
        <f>E9</f>
        <v>05 - Ostatní a vedlejší náklady</v>
      </c>
      <c r="F121" s="360"/>
      <c r="G121" s="360"/>
      <c r="H121" s="360"/>
      <c r="I121" s="130"/>
      <c r="J121" s="38"/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31" s="2" customFormat="1" ht="6.9" customHeight="1">
      <c r="A122" s="36"/>
      <c r="B122" s="37"/>
      <c r="C122" s="38"/>
      <c r="D122" s="38"/>
      <c r="E122" s="38"/>
      <c r="F122" s="38"/>
      <c r="G122" s="38"/>
      <c r="H122" s="38"/>
      <c r="I122" s="130"/>
      <c r="J122" s="38"/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31" s="2" customFormat="1" ht="12" customHeight="1">
      <c r="A123" s="36"/>
      <c r="B123" s="37"/>
      <c r="C123" s="30" t="s">
        <v>20</v>
      </c>
      <c r="D123" s="38"/>
      <c r="E123" s="38"/>
      <c r="F123" s="28" t="str">
        <f>F12</f>
        <v>Holice</v>
      </c>
      <c r="G123" s="38"/>
      <c r="H123" s="38"/>
      <c r="I123" s="132" t="s">
        <v>22</v>
      </c>
      <c r="J123" s="68" t="str">
        <f>IF(J12="","",J12)</f>
        <v>22. 4. 2020</v>
      </c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31" s="2" customFormat="1" ht="6.9" customHeight="1">
      <c r="A124" s="36"/>
      <c r="B124" s="37"/>
      <c r="C124" s="38"/>
      <c r="D124" s="38"/>
      <c r="E124" s="38"/>
      <c r="F124" s="38"/>
      <c r="G124" s="38"/>
      <c r="H124" s="38"/>
      <c r="I124" s="130"/>
      <c r="J124" s="38"/>
      <c r="K124" s="38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pans="1:31" s="2" customFormat="1" ht="54.45" customHeight="1">
      <c r="A125" s="36"/>
      <c r="B125" s="37"/>
      <c r="C125" s="30" t="s">
        <v>24</v>
      </c>
      <c r="D125" s="38"/>
      <c r="E125" s="38"/>
      <c r="F125" s="28" t="str">
        <f>E15</f>
        <v>SŠA Holice, Nádražní 301, 534 01 Holice</v>
      </c>
      <c r="G125" s="38"/>
      <c r="H125" s="38"/>
      <c r="I125" s="132" t="s">
        <v>31</v>
      </c>
      <c r="J125" s="33" t="str">
        <f>E21</f>
        <v>ApA Architektonicko-projekt.ateliér Vamberk s.r.o.</v>
      </c>
      <c r="K125" s="38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pans="1:31" s="2" customFormat="1" ht="54.45" customHeight="1">
      <c r="A126" s="36"/>
      <c r="B126" s="37"/>
      <c r="C126" s="30" t="s">
        <v>29</v>
      </c>
      <c r="D126" s="38"/>
      <c r="E126" s="38"/>
      <c r="F126" s="28" t="str">
        <f>IF(E18="","",E18)</f>
        <v>Vyplň údaj</v>
      </c>
      <c r="G126" s="38"/>
      <c r="H126" s="38"/>
      <c r="I126" s="132" t="s">
        <v>37</v>
      </c>
      <c r="J126" s="33" t="str">
        <f>E24</f>
        <v>ApA Architektonicko-projekt.ateliér Vamberk s.r.o.</v>
      </c>
      <c r="K126" s="38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pans="1:31" s="2" customFormat="1" ht="10.35" customHeight="1">
      <c r="A127" s="36"/>
      <c r="B127" s="37"/>
      <c r="C127" s="38"/>
      <c r="D127" s="38"/>
      <c r="E127" s="38"/>
      <c r="F127" s="38"/>
      <c r="G127" s="38"/>
      <c r="H127" s="38"/>
      <c r="I127" s="130"/>
      <c r="J127" s="38"/>
      <c r="K127" s="38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pans="1:31" s="11" customFormat="1" ht="29.25" customHeight="1">
      <c r="A128" s="201"/>
      <c r="B128" s="202"/>
      <c r="C128" s="203" t="s">
        <v>149</v>
      </c>
      <c r="D128" s="204" t="s">
        <v>67</v>
      </c>
      <c r="E128" s="204" t="s">
        <v>63</v>
      </c>
      <c r="F128" s="204" t="s">
        <v>64</v>
      </c>
      <c r="G128" s="204" t="s">
        <v>150</v>
      </c>
      <c r="H128" s="204" t="s">
        <v>151</v>
      </c>
      <c r="I128" s="205" t="s">
        <v>152</v>
      </c>
      <c r="J128" s="206" t="s">
        <v>119</v>
      </c>
      <c r="K128" s="207" t="s">
        <v>153</v>
      </c>
      <c r="L128" s="208"/>
      <c r="M128" s="77" t="s">
        <v>1</v>
      </c>
      <c r="N128" s="78" t="s">
        <v>46</v>
      </c>
      <c r="O128" s="78" t="s">
        <v>154</v>
      </c>
      <c r="P128" s="78" t="s">
        <v>155</v>
      </c>
      <c r="Q128" s="78" t="s">
        <v>156</v>
      </c>
      <c r="R128" s="78" t="s">
        <v>157</v>
      </c>
      <c r="S128" s="78" t="s">
        <v>158</v>
      </c>
      <c r="T128" s="79" t="s">
        <v>159</v>
      </c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</row>
    <row r="129" spans="1:65" s="2" customFormat="1" ht="22.95" customHeight="1">
      <c r="A129" s="36"/>
      <c r="B129" s="37"/>
      <c r="C129" s="84" t="s">
        <v>160</v>
      </c>
      <c r="D129" s="38"/>
      <c r="E129" s="38"/>
      <c r="F129" s="38"/>
      <c r="G129" s="38"/>
      <c r="H129" s="38"/>
      <c r="I129" s="130"/>
      <c r="J129" s="209">
        <f>BK129</f>
        <v>0</v>
      </c>
      <c r="K129" s="38"/>
      <c r="L129" s="39"/>
      <c r="M129" s="80"/>
      <c r="N129" s="210"/>
      <c r="O129" s="81"/>
      <c r="P129" s="211">
        <f>P130+P133</f>
        <v>0</v>
      </c>
      <c r="Q129" s="81"/>
      <c r="R129" s="211">
        <f>R130+R133</f>
        <v>0</v>
      </c>
      <c r="S129" s="81"/>
      <c r="T129" s="212">
        <f>T130+T133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8" t="s">
        <v>81</v>
      </c>
      <c r="AU129" s="18" t="s">
        <v>121</v>
      </c>
      <c r="BK129" s="213">
        <f>BK130+BK133</f>
        <v>0</v>
      </c>
    </row>
    <row r="130" spans="1:65" s="12" customFormat="1" ht="25.95" customHeight="1">
      <c r="B130" s="214"/>
      <c r="C130" s="215"/>
      <c r="D130" s="216" t="s">
        <v>81</v>
      </c>
      <c r="E130" s="217" t="s">
        <v>141</v>
      </c>
      <c r="F130" s="217" t="s">
        <v>739</v>
      </c>
      <c r="G130" s="215"/>
      <c r="H130" s="215"/>
      <c r="I130" s="218"/>
      <c r="J130" s="193">
        <f>BK130</f>
        <v>0</v>
      </c>
      <c r="K130" s="215"/>
      <c r="L130" s="219"/>
      <c r="M130" s="220"/>
      <c r="N130" s="221"/>
      <c r="O130" s="221"/>
      <c r="P130" s="222">
        <f>P131</f>
        <v>0</v>
      </c>
      <c r="Q130" s="221"/>
      <c r="R130" s="222">
        <f>R131</f>
        <v>0</v>
      </c>
      <c r="S130" s="221"/>
      <c r="T130" s="223">
        <f>T131</f>
        <v>0</v>
      </c>
      <c r="AR130" s="224" t="s">
        <v>185</v>
      </c>
      <c r="AT130" s="225" t="s">
        <v>81</v>
      </c>
      <c r="AU130" s="225" t="s">
        <v>82</v>
      </c>
      <c r="AY130" s="224" t="s">
        <v>163</v>
      </c>
      <c r="BK130" s="226">
        <f>BK131</f>
        <v>0</v>
      </c>
    </row>
    <row r="131" spans="1:65" s="12" customFormat="1" ht="22.95" customHeight="1">
      <c r="B131" s="214"/>
      <c r="C131" s="215"/>
      <c r="D131" s="216" t="s">
        <v>81</v>
      </c>
      <c r="E131" s="227" t="s">
        <v>740</v>
      </c>
      <c r="F131" s="227" t="s">
        <v>741</v>
      </c>
      <c r="G131" s="215"/>
      <c r="H131" s="215"/>
      <c r="I131" s="218"/>
      <c r="J131" s="228">
        <f>BK131</f>
        <v>0</v>
      </c>
      <c r="K131" s="215"/>
      <c r="L131" s="219"/>
      <c r="M131" s="220"/>
      <c r="N131" s="221"/>
      <c r="O131" s="221"/>
      <c r="P131" s="222">
        <f>P132</f>
        <v>0</v>
      </c>
      <c r="Q131" s="221"/>
      <c r="R131" s="222">
        <f>R132</f>
        <v>0</v>
      </c>
      <c r="S131" s="221"/>
      <c r="T131" s="223">
        <f>T132</f>
        <v>0</v>
      </c>
      <c r="AR131" s="224" t="s">
        <v>185</v>
      </c>
      <c r="AT131" s="225" t="s">
        <v>81</v>
      </c>
      <c r="AU131" s="225" t="s">
        <v>36</v>
      </c>
      <c r="AY131" s="224" t="s">
        <v>163</v>
      </c>
      <c r="BK131" s="226">
        <f>BK132</f>
        <v>0</v>
      </c>
    </row>
    <row r="132" spans="1:65" s="2" customFormat="1" ht="21.75" customHeight="1">
      <c r="A132" s="36"/>
      <c r="B132" s="37"/>
      <c r="C132" s="229" t="s">
        <v>36</v>
      </c>
      <c r="D132" s="229" t="s">
        <v>165</v>
      </c>
      <c r="E132" s="230" t="s">
        <v>742</v>
      </c>
      <c r="F132" s="231" t="s">
        <v>743</v>
      </c>
      <c r="G132" s="232" t="s">
        <v>538</v>
      </c>
      <c r="H132" s="233">
        <v>1</v>
      </c>
      <c r="I132" s="234"/>
      <c r="J132" s="235">
        <f>ROUND(I132*H132,2)</f>
        <v>0</v>
      </c>
      <c r="K132" s="236"/>
      <c r="L132" s="39"/>
      <c r="M132" s="237" t="s">
        <v>1</v>
      </c>
      <c r="N132" s="238" t="s">
        <v>47</v>
      </c>
      <c r="O132" s="73"/>
      <c r="P132" s="239">
        <f>O132*H132</f>
        <v>0</v>
      </c>
      <c r="Q132" s="239">
        <v>0</v>
      </c>
      <c r="R132" s="239">
        <f>Q132*H132</f>
        <v>0</v>
      </c>
      <c r="S132" s="239">
        <v>0</v>
      </c>
      <c r="T132" s="24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41" t="s">
        <v>744</v>
      </c>
      <c r="AT132" s="241" t="s">
        <v>165</v>
      </c>
      <c r="AU132" s="241" t="s">
        <v>91</v>
      </c>
      <c r="AY132" s="18" t="s">
        <v>163</v>
      </c>
      <c r="BE132" s="116">
        <f>IF(N132="základní",J132,0)</f>
        <v>0</v>
      </c>
      <c r="BF132" s="116">
        <f>IF(N132="snížená",J132,0)</f>
        <v>0</v>
      </c>
      <c r="BG132" s="116">
        <f>IF(N132="zákl. přenesená",J132,0)</f>
        <v>0</v>
      </c>
      <c r="BH132" s="116">
        <f>IF(N132="sníž. přenesená",J132,0)</f>
        <v>0</v>
      </c>
      <c r="BI132" s="116">
        <f>IF(N132="nulová",J132,0)</f>
        <v>0</v>
      </c>
      <c r="BJ132" s="18" t="s">
        <v>36</v>
      </c>
      <c r="BK132" s="116">
        <f>ROUND(I132*H132,2)</f>
        <v>0</v>
      </c>
      <c r="BL132" s="18" t="s">
        <v>744</v>
      </c>
      <c r="BM132" s="241" t="s">
        <v>745</v>
      </c>
    </row>
    <row r="133" spans="1:65" s="2" customFormat="1" ht="49.95" customHeight="1">
      <c r="A133" s="36"/>
      <c r="B133" s="37"/>
      <c r="C133" s="38"/>
      <c r="D133" s="38"/>
      <c r="E133" s="217" t="s">
        <v>632</v>
      </c>
      <c r="F133" s="217" t="s">
        <v>633</v>
      </c>
      <c r="G133" s="38"/>
      <c r="H133" s="38"/>
      <c r="I133" s="130"/>
      <c r="J133" s="193">
        <f t="shared" ref="J133:J153" si="5">BK133</f>
        <v>0</v>
      </c>
      <c r="K133" s="38"/>
      <c r="L133" s="39"/>
      <c r="M133" s="298"/>
      <c r="N133" s="299"/>
      <c r="O133" s="73"/>
      <c r="P133" s="73"/>
      <c r="Q133" s="73"/>
      <c r="R133" s="73"/>
      <c r="S133" s="73"/>
      <c r="T133" s="74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8" t="s">
        <v>81</v>
      </c>
      <c r="AU133" s="18" t="s">
        <v>82</v>
      </c>
      <c r="AY133" s="18" t="s">
        <v>634</v>
      </c>
      <c r="BK133" s="116">
        <f>SUM(BK134:BK153)</f>
        <v>0</v>
      </c>
    </row>
    <row r="134" spans="1:65" s="2" customFormat="1" ht="16.350000000000001" customHeight="1">
      <c r="A134" s="36"/>
      <c r="B134" s="37"/>
      <c r="C134" s="300" t="s">
        <v>1</v>
      </c>
      <c r="D134" s="300" t="s">
        <v>165</v>
      </c>
      <c r="E134" s="301" t="s">
        <v>1</v>
      </c>
      <c r="F134" s="302" t="s">
        <v>1</v>
      </c>
      <c r="G134" s="303" t="s">
        <v>1</v>
      </c>
      <c r="H134" s="304"/>
      <c r="I134" s="305"/>
      <c r="J134" s="306">
        <f t="shared" si="5"/>
        <v>0</v>
      </c>
      <c r="K134" s="236"/>
      <c r="L134" s="39"/>
      <c r="M134" s="307" t="s">
        <v>1</v>
      </c>
      <c r="N134" s="308" t="s">
        <v>47</v>
      </c>
      <c r="O134" s="73"/>
      <c r="P134" s="73"/>
      <c r="Q134" s="73"/>
      <c r="R134" s="73"/>
      <c r="S134" s="73"/>
      <c r="T134" s="74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8" t="s">
        <v>634</v>
      </c>
      <c r="AU134" s="18" t="s">
        <v>36</v>
      </c>
      <c r="AY134" s="18" t="s">
        <v>634</v>
      </c>
      <c r="BE134" s="116">
        <f t="shared" ref="BE134:BE153" si="6">IF(N134="základní",J134,0)</f>
        <v>0</v>
      </c>
      <c r="BF134" s="116">
        <f t="shared" ref="BF134:BF153" si="7">IF(N134="snížená",J134,0)</f>
        <v>0</v>
      </c>
      <c r="BG134" s="116">
        <f t="shared" ref="BG134:BG153" si="8">IF(N134="zákl. přenesená",J134,0)</f>
        <v>0</v>
      </c>
      <c r="BH134" s="116">
        <f t="shared" ref="BH134:BH153" si="9">IF(N134="sníž. přenesená",J134,0)</f>
        <v>0</v>
      </c>
      <c r="BI134" s="116">
        <f t="shared" ref="BI134:BI153" si="10">IF(N134="nulová",J134,0)</f>
        <v>0</v>
      </c>
      <c r="BJ134" s="18" t="s">
        <v>36</v>
      </c>
      <c r="BK134" s="116">
        <f t="shared" ref="BK134:BK153" si="11">I134*H134</f>
        <v>0</v>
      </c>
    </row>
    <row r="135" spans="1:65" s="2" customFormat="1" ht="16.350000000000001" customHeight="1">
      <c r="A135" s="36"/>
      <c r="B135" s="37"/>
      <c r="C135" s="300" t="s">
        <v>1</v>
      </c>
      <c r="D135" s="300" t="s">
        <v>165</v>
      </c>
      <c r="E135" s="301" t="s">
        <v>1</v>
      </c>
      <c r="F135" s="302" t="s">
        <v>1</v>
      </c>
      <c r="G135" s="303" t="s">
        <v>1</v>
      </c>
      <c r="H135" s="304"/>
      <c r="I135" s="305"/>
      <c r="J135" s="306">
        <f t="shared" si="5"/>
        <v>0</v>
      </c>
      <c r="K135" s="236"/>
      <c r="L135" s="39"/>
      <c r="M135" s="307" t="s">
        <v>1</v>
      </c>
      <c r="N135" s="308" t="s">
        <v>47</v>
      </c>
      <c r="O135" s="73"/>
      <c r="P135" s="73"/>
      <c r="Q135" s="73"/>
      <c r="R135" s="73"/>
      <c r="S135" s="73"/>
      <c r="T135" s="74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8" t="s">
        <v>634</v>
      </c>
      <c r="AU135" s="18" t="s">
        <v>36</v>
      </c>
      <c r="AY135" s="18" t="s">
        <v>634</v>
      </c>
      <c r="BE135" s="116">
        <f t="shared" si="6"/>
        <v>0</v>
      </c>
      <c r="BF135" s="116">
        <f t="shared" si="7"/>
        <v>0</v>
      </c>
      <c r="BG135" s="116">
        <f t="shared" si="8"/>
        <v>0</v>
      </c>
      <c r="BH135" s="116">
        <f t="shared" si="9"/>
        <v>0</v>
      </c>
      <c r="BI135" s="116">
        <f t="shared" si="10"/>
        <v>0</v>
      </c>
      <c r="BJ135" s="18" t="s">
        <v>36</v>
      </c>
      <c r="BK135" s="116">
        <f t="shared" si="11"/>
        <v>0</v>
      </c>
    </row>
    <row r="136" spans="1:65" s="2" customFormat="1" ht="16.350000000000001" customHeight="1">
      <c r="A136" s="36"/>
      <c r="B136" s="37"/>
      <c r="C136" s="300" t="s">
        <v>1</v>
      </c>
      <c r="D136" s="300" t="s">
        <v>165</v>
      </c>
      <c r="E136" s="301" t="s">
        <v>1</v>
      </c>
      <c r="F136" s="302" t="s">
        <v>1</v>
      </c>
      <c r="G136" s="303" t="s">
        <v>1</v>
      </c>
      <c r="H136" s="304"/>
      <c r="I136" s="305"/>
      <c r="J136" s="306">
        <f t="shared" si="5"/>
        <v>0</v>
      </c>
      <c r="K136" s="236"/>
      <c r="L136" s="39"/>
      <c r="M136" s="307" t="s">
        <v>1</v>
      </c>
      <c r="N136" s="308" t="s">
        <v>47</v>
      </c>
      <c r="O136" s="73"/>
      <c r="P136" s="73"/>
      <c r="Q136" s="73"/>
      <c r="R136" s="73"/>
      <c r="S136" s="73"/>
      <c r="T136" s="74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8" t="s">
        <v>634</v>
      </c>
      <c r="AU136" s="18" t="s">
        <v>36</v>
      </c>
      <c r="AY136" s="18" t="s">
        <v>634</v>
      </c>
      <c r="BE136" s="116">
        <f t="shared" si="6"/>
        <v>0</v>
      </c>
      <c r="BF136" s="116">
        <f t="shared" si="7"/>
        <v>0</v>
      </c>
      <c r="BG136" s="116">
        <f t="shared" si="8"/>
        <v>0</v>
      </c>
      <c r="BH136" s="116">
        <f t="shared" si="9"/>
        <v>0</v>
      </c>
      <c r="BI136" s="116">
        <f t="shared" si="10"/>
        <v>0</v>
      </c>
      <c r="BJ136" s="18" t="s">
        <v>36</v>
      </c>
      <c r="BK136" s="116">
        <f t="shared" si="11"/>
        <v>0</v>
      </c>
    </row>
    <row r="137" spans="1:65" s="2" customFormat="1" ht="16.350000000000001" customHeight="1">
      <c r="A137" s="36"/>
      <c r="B137" s="37"/>
      <c r="C137" s="300" t="s">
        <v>1</v>
      </c>
      <c r="D137" s="300" t="s">
        <v>165</v>
      </c>
      <c r="E137" s="301" t="s">
        <v>1</v>
      </c>
      <c r="F137" s="302" t="s">
        <v>1</v>
      </c>
      <c r="G137" s="303" t="s">
        <v>1</v>
      </c>
      <c r="H137" s="304"/>
      <c r="I137" s="305"/>
      <c r="J137" s="306">
        <f t="shared" si="5"/>
        <v>0</v>
      </c>
      <c r="K137" s="236"/>
      <c r="L137" s="39"/>
      <c r="M137" s="307" t="s">
        <v>1</v>
      </c>
      <c r="N137" s="308" t="s">
        <v>47</v>
      </c>
      <c r="O137" s="73"/>
      <c r="P137" s="73"/>
      <c r="Q137" s="73"/>
      <c r="R137" s="73"/>
      <c r="S137" s="73"/>
      <c r="T137" s="74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8" t="s">
        <v>634</v>
      </c>
      <c r="AU137" s="18" t="s">
        <v>36</v>
      </c>
      <c r="AY137" s="18" t="s">
        <v>634</v>
      </c>
      <c r="BE137" s="116">
        <f t="shared" si="6"/>
        <v>0</v>
      </c>
      <c r="BF137" s="116">
        <f t="shared" si="7"/>
        <v>0</v>
      </c>
      <c r="BG137" s="116">
        <f t="shared" si="8"/>
        <v>0</v>
      </c>
      <c r="BH137" s="116">
        <f t="shared" si="9"/>
        <v>0</v>
      </c>
      <c r="BI137" s="116">
        <f t="shared" si="10"/>
        <v>0</v>
      </c>
      <c r="BJ137" s="18" t="s">
        <v>36</v>
      </c>
      <c r="BK137" s="116">
        <f t="shared" si="11"/>
        <v>0</v>
      </c>
    </row>
    <row r="138" spans="1:65" s="2" customFormat="1" ht="16.350000000000001" customHeight="1">
      <c r="A138" s="36"/>
      <c r="B138" s="37"/>
      <c r="C138" s="300" t="s">
        <v>1</v>
      </c>
      <c r="D138" s="300" t="s">
        <v>165</v>
      </c>
      <c r="E138" s="301" t="s">
        <v>1</v>
      </c>
      <c r="F138" s="302" t="s">
        <v>1</v>
      </c>
      <c r="G138" s="303" t="s">
        <v>1</v>
      </c>
      <c r="H138" s="304"/>
      <c r="I138" s="305"/>
      <c r="J138" s="306">
        <f t="shared" si="5"/>
        <v>0</v>
      </c>
      <c r="K138" s="236"/>
      <c r="L138" s="39"/>
      <c r="M138" s="307" t="s">
        <v>1</v>
      </c>
      <c r="N138" s="308" t="s">
        <v>47</v>
      </c>
      <c r="O138" s="73"/>
      <c r="P138" s="73"/>
      <c r="Q138" s="73"/>
      <c r="R138" s="73"/>
      <c r="S138" s="73"/>
      <c r="T138" s="74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8" t="s">
        <v>634</v>
      </c>
      <c r="AU138" s="18" t="s">
        <v>36</v>
      </c>
      <c r="AY138" s="18" t="s">
        <v>634</v>
      </c>
      <c r="BE138" s="116">
        <f t="shared" si="6"/>
        <v>0</v>
      </c>
      <c r="BF138" s="116">
        <f t="shared" si="7"/>
        <v>0</v>
      </c>
      <c r="BG138" s="116">
        <f t="shared" si="8"/>
        <v>0</v>
      </c>
      <c r="BH138" s="116">
        <f t="shared" si="9"/>
        <v>0</v>
      </c>
      <c r="BI138" s="116">
        <f t="shared" si="10"/>
        <v>0</v>
      </c>
      <c r="BJ138" s="18" t="s">
        <v>36</v>
      </c>
      <c r="BK138" s="116">
        <f t="shared" si="11"/>
        <v>0</v>
      </c>
    </row>
    <row r="139" spans="1:65" s="2" customFormat="1" ht="16.350000000000001" customHeight="1">
      <c r="A139" s="36"/>
      <c r="B139" s="37"/>
      <c r="C139" s="300" t="s">
        <v>1</v>
      </c>
      <c r="D139" s="300" t="s">
        <v>165</v>
      </c>
      <c r="E139" s="301" t="s">
        <v>1</v>
      </c>
      <c r="F139" s="302" t="s">
        <v>1</v>
      </c>
      <c r="G139" s="303" t="s">
        <v>1</v>
      </c>
      <c r="H139" s="304"/>
      <c r="I139" s="305"/>
      <c r="J139" s="306">
        <f t="shared" si="5"/>
        <v>0</v>
      </c>
      <c r="K139" s="236"/>
      <c r="L139" s="39"/>
      <c r="M139" s="307" t="s">
        <v>1</v>
      </c>
      <c r="N139" s="308" t="s">
        <v>47</v>
      </c>
      <c r="O139" s="73"/>
      <c r="P139" s="73"/>
      <c r="Q139" s="73"/>
      <c r="R139" s="73"/>
      <c r="S139" s="73"/>
      <c r="T139" s="74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8" t="s">
        <v>634</v>
      </c>
      <c r="AU139" s="18" t="s">
        <v>36</v>
      </c>
      <c r="AY139" s="18" t="s">
        <v>634</v>
      </c>
      <c r="BE139" s="116">
        <f t="shared" si="6"/>
        <v>0</v>
      </c>
      <c r="BF139" s="116">
        <f t="shared" si="7"/>
        <v>0</v>
      </c>
      <c r="BG139" s="116">
        <f t="shared" si="8"/>
        <v>0</v>
      </c>
      <c r="BH139" s="116">
        <f t="shared" si="9"/>
        <v>0</v>
      </c>
      <c r="BI139" s="116">
        <f t="shared" si="10"/>
        <v>0</v>
      </c>
      <c r="BJ139" s="18" t="s">
        <v>36</v>
      </c>
      <c r="BK139" s="116">
        <f t="shared" si="11"/>
        <v>0</v>
      </c>
    </row>
    <row r="140" spans="1:65" s="2" customFormat="1" ht="16.350000000000001" customHeight="1">
      <c r="A140" s="36"/>
      <c r="B140" s="37"/>
      <c r="C140" s="300" t="s">
        <v>1</v>
      </c>
      <c r="D140" s="300" t="s">
        <v>165</v>
      </c>
      <c r="E140" s="301" t="s">
        <v>1</v>
      </c>
      <c r="F140" s="302" t="s">
        <v>1</v>
      </c>
      <c r="G140" s="303" t="s">
        <v>1</v>
      </c>
      <c r="H140" s="304"/>
      <c r="I140" s="305"/>
      <c r="J140" s="306">
        <f t="shared" si="5"/>
        <v>0</v>
      </c>
      <c r="K140" s="236"/>
      <c r="L140" s="39"/>
      <c r="M140" s="307" t="s">
        <v>1</v>
      </c>
      <c r="N140" s="308" t="s">
        <v>47</v>
      </c>
      <c r="O140" s="73"/>
      <c r="P140" s="73"/>
      <c r="Q140" s="73"/>
      <c r="R140" s="73"/>
      <c r="S140" s="73"/>
      <c r="T140" s="74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8" t="s">
        <v>634</v>
      </c>
      <c r="AU140" s="18" t="s">
        <v>36</v>
      </c>
      <c r="AY140" s="18" t="s">
        <v>634</v>
      </c>
      <c r="BE140" s="116">
        <f t="shared" si="6"/>
        <v>0</v>
      </c>
      <c r="BF140" s="116">
        <f t="shared" si="7"/>
        <v>0</v>
      </c>
      <c r="BG140" s="116">
        <f t="shared" si="8"/>
        <v>0</v>
      </c>
      <c r="BH140" s="116">
        <f t="shared" si="9"/>
        <v>0</v>
      </c>
      <c r="BI140" s="116">
        <f t="shared" si="10"/>
        <v>0</v>
      </c>
      <c r="BJ140" s="18" t="s">
        <v>36</v>
      </c>
      <c r="BK140" s="116">
        <f t="shared" si="11"/>
        <v>0</v>
      </c>
    </row>
    <row r="141" spans="1:65" s="2" customFormat="1" ht="16.350000000000001" customHeight="1">
      <c r="A141" s="36"/>
      <c r="B141" s="37"/>
      <c r="C141" s="300" t="s">
        <v>1</v>
      </c>
      <c r="D141" s="300" t="s">
        <v>165</v>
      </c>
      <c r="E141" s="301" t="s">
        <v>1</v>
      </c>
      <c r="F141" s="302" t="s">
        <v>1</v>
      </c>
      <c r="G141" s="303" t="s">
        <v>1</v>
      </c>
      <c r="H141" s="304"/>
      <c r="I141" s="305"/>
      <c r="J141" s="306">
        <f t="shared" si="5"/>
        <v>0</v>
      </c>
      <c r="K141" s="236"/>
      <c r="L141" s="39"/>
      <c r="M141" s="307" t="s">
        <v>1</v>
      </c>
      <c r="N141" s="308" t="s">
        <v>47</v>
      </c>
      <c r="O141" s="73"/>
      <c r="P141" s="73"/>
      <c r="Q141" s="73"/>
      <c r="R141" s="73"/>
      <c r="S141" s="73"/>
      <c r="T141" s="74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8" t="s">
        <v>634</v>
      </c>
      <c r="AU141" s="18" t="s">
        <v>36</v>
      </c>
      <c r="AY141" s="18" t="s">
        <v>634</v>
      </c>
      <c r="BE141" s="116">
        <f t="shared" si="6"/>
        <v>0</v>
      </c>
      <c r="BF141" s="116">
        <f t="shared" si="7"/>
        <v>0</v>
      </c>
      <c r="BG141" s="116">
        <f t="shared" si="8"/>
        <v>0</v>
      </c>
      <c r="BH141" s="116">
        <f t="shared" si="9"/>
        <v>0</v>
      </c>
      <c r="BI141" s="116">
        <f t="shared" si="10"/>
        <v>0</v>
      </c>
      <c r="BJ141" s="18" t="s">
        <v>36</v>
      </c>
      <c r="BK141" s="116">
        <f t="shared" si="11"/>
        <v>0</v>
      </c>
    </row>
    <row r="142" spans="1:65" s="2" customFormat="1" ht="16.350000000000001" customHeight="1">
      <c r="A142" s="36"/>
      <c r="B142" s="37"/>
      <c r="C142" s="300" t="s">
        <v>1</v>
      </c>
      <c r="D142" s="300" t="s">
        <v>165</v>
      </c>
      <c r="E142" s="301" t="s">
        <v>1</v>
      </c>
      <c r="F142" s="302" t="s">
        <v>1</v>
      </c>
      <c r="G142" s="303" t="s">
        <v>1</v>
      </c>
      <c r="H142" s="304"/>
      <c r="I142" s="305"/>
      <c r="J142" s="306">
        <f t="shared" si="5"/>
        <v>0</v>
      </c>
      <c r="K142" s="236"/>
      <c r="L142" s="39"/>
      <c r="M142" s="307" t="s">
        <v>1</v>
      </c>
      <c r="N142" s="308" t="s">
        <v>47</v>
      </c>
      <c r="O142" s="73"/>
      <c r="P142" s="73"/>
      <c r="Q142" s="73"/>
      <c r="R142" s="73"/>
      <c r="S142" s="73"/>
      <c r="T142" s="74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8" t="s">
        <v>634</v>
      </c>
      <c r="AU142" s="18" t="s">
        <v>36</v>
      </c>
      <c r="AY142" s="18" t="s">
        <v>634</v>
      </c>
      <c r="BE142" s="116">
        <f t="shared" si="6"/>
        <v>0</v>
      </c>
      <c r="BF142" s="116">
        <f t="shared" si="7"/>
        <v>0</v>
      </c>
      <c r="BG142" s="116">
        <f t="shared" si="8"/>
        <v>0</v>
      </c>
      <c r="BH142" s="116">
        <f t="shared" si="9"/>
        <v>0</v>
      </c>
      <c r="BI142" s="116">
        <f t="shared" si="10"/>
        <v>0</v>
      </c>
      <c r="BJ142" s="18" t="s">
        <v>36</v>
      </c>
      <c r="BK142" s="116">
        <f t="shared" si="11"/>
        <v>0</v>
      </c>
    </row>
    <row r="143" spans="1:65" s="2" customFormat="1" ht="16.350000000000001" customHeight="1">
      <c r="A143" s="36"/>
      <c r="B143" s="37"/>
      <c r="C143" s="300" t="s">
        <v>1</v>
      </c>
      <c r="D143" s="300" t="s">
        <v>165</v>
      </c>
      <c r="E143" s="301" t="s">
        <v>1</v>
      </c>
      <c r="F143" s="302" t="s">
        <v>1</v>
      </c>
      <c r="G143" s="303" t="s">
        <v>1</v>
      </c>
      <c r="H143" s="304"/>
      <c r="I143" s="305"/>
      <c r="J143" s="306">
        <f t="shared" si="5"/>
        <v>0</v>
      </c>
      <c r="K143" s="236"/>
      <c r="L143" s="39"/>
      <c r="M143" s="307" t="s">
        <v>1</v>
      </c>
      <c r="N143" s="308" t="s">
        <v>47</v>
      </c>
      <c r="O143" s="73"/>
      <c r="P143" s="73"/>
      <c r="Q143" s="73"/>
      <c r="R143" s="73"/>
      <c r="S143" s="73"/>
      <c r="T143" s="74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8" t="s">
        <v>634</v>
      </c>
      <c r="AU143" s="18" t="s">
        <v>36</v>
      </c>
      <c r="AY143" s="18" t="s">
        <v>634</v>
      </c>
      <c r="BE143" s="116">
        <f t="shared" si="6"/>
        <v>0</v>
      </c>
      <c r="BF143" s="116">
        <f t="shared" si="7"/>
        <v>0</v>
      </c>
      <c r="BG143" s="116">
        <f t="shared" si="8"/>
        <v>0</v>
      </c>
      <c r="BH143" s="116">
        <f t="shared" si="9"/>
        <v>0</v>
      </c>
      <c r="BI143" s="116">
        <f t="shared" si="10"/>
        <v>0</v>
      </c>
      <c r="BJ143" s="18" t="s">
        <v>36</v>
      </c>
      <c r="BK143" s="116">
        <f t="shared" si="11"/>
        <v>0</v>
      </c>
    </row>
    <row r="144" spans="1:65" s="2" customFormat="1" ht="16.350000000000001" customHeight="1">
      <c r="A144" s="36"/>
      <c r="B144" s="37"/>
      <c r="C144" s="300" t="s">
        <v>1</v>
      </c>
      <c r="D144" s="300" t="s">
        <v>165</v>
      </c>
      <c r="E144" s="301" t="s">
        <v>1</v>
      </c>
      <c r="F144" s="302" t="s">
        <v>1</v>
      </c>
      <c r="G144" s="303" t="s">
        <v>1</v>
      </c>
      <c r="H144" s="304"/>
      <c r="I144" s="305"/>
      <c r="J144" s="306">
        <f t="shared" si="5"/>
        <v>0</v>
      </c>
      <c r="K144" s="236"/>
      <c r="L144" s="39"/>
      <c r="M144" s="307" t="s">
        <v>1</v>
      </c>
      <c r="N144" s="308" t="s">
        <v>47</v>
      </c>
      <c r="O144" s="73"/>
      <c r="P144" s="73"/>
      <c r="Q144" s="73"/>
      <c r="R144" s="73"/>
      <c r="S144" s="73"/>
      <c r="T144" s="74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8" t="s">
        <v>634</v>
      </c>
      <c r="AU144" s="18" t="s">
        <v>36</v>
      </c>
      <c r="AY144" s="18" t="s">
        <v>634</v>
      </c>
      <c r="BE144" s="116">
        <f t="shared" si="6"/>
        <v>0</v>
      </c>
      <c r="BF144" s="116">
        <f t="shared" si="7"/>
        <v>0</v>
      </c>
      <c r="BG144" s="116">
        <f t="shared" si="8"/>
        <v>0</v>
      </c>
      <c r="BH144" s="116">
        <f t="shared" si="9"/>
        <v>0</v>
      </c>
      <c r="BI144" s="116">
        <f t="shared" si="10"/>
        <v>0</v>
      </c>
      <c r="BJ144" s="18" t="s">
        <v>36</v>
      </c>
      <c r="BK144" s="116">
        <f t="shared" si="11"/>
        <v>0</v>
      </c>
    </row>
    <row r="145" spans="1:63" s="2" customFormat="1" ht="16.350000000000001" customHeight="1">
      <c r="A145" s="36"/>
      <c r="B145" s="37"/>
      <c r="C145" s="300" t="s">
        <v>1</v>
      </c>
      <c r="D145" s="300" t="s">
        <v>165</v>
      </c>
      <c r="E145" s="301" t="s">
        <v>1</v>
      </c>
      <c r="F145" s="302" t="s">
        <v>1</v>
      </c>
      <c r="G145" s="303" t="s">
        <v>1</v>
      </c>
      <c r="H145" s="304"/>
      <c r="I145" s="305"/>
      <c r="J145" s="306">
        <f t="shared" si="5"/>
        <v>0</v>
      </c>
      <c r="K145" s="236"/>
      <c r="L145" s="39"/>
      <c r="M145" s="307" t="s">
        <v>1</v>
      </c>
      <c r="N145" s="308" t="s">
        <v>47</v>
      </c>
      <c r="O145" s="73"/>
      <c r="P145" s="73"/>
      <c r="Q145" s="73"/>
      <c r="R145" s="73"/>
      <c r="S145" s="73"/>
      <c r="T145" s="74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8" t="s">
        <v>634</v>
      </c>
      <c r="AU145" s="18" t="s">
        <v>36</v>
      </c>
      <c r="AY145" s="18" t="s">
        <v>634</v>
      </c>
      <c r="BE145" s="116">
        <f t="shared" si="6"/>
        <v>0</v>
      </c>
      <c r="BF145" s="116">
        <f t="shared" si="7"/>
        <v>0</v>
      </c>
      <c r="BG145" s="116">
        <f t="shared" si="8"/>
        <v>0</v>
      </c>
      <c r="BH145" s="116">
        <f t="shared" si="9"/>
        <v>0</v>
      </c>
      <c r="BI145" s="116">
        <f t="shared" si="10"/>
        <v>0</v>
      </c>
      <c r="BJ145" s="18" t="s">
        <v>36</v>
      </c>
      <c r="BK145" s="116">
        <f t="shared" si="11"/>
        <v>0</v>
      </c>
    </row>
    <row r="146" spans="1:63" s="2" customFormat="1" ht="16.350000000000001" customHeight="1">
      <c r="A146" s="36"/>
      <c r="B146" s="37"/>
      <c r="C146" s="300" t="s">
        <v>1</v>
      </c>
      <c r="D146" s="300" t="s">
        <v>165</v>
      </c>
      <c r="E146" s="301" t="s">
        <v>1</v>
      </c>
      <c r="F146" s="302" t="s">
        <v>1</v>
      </c>
      <c r="G146" s="303" t="s">
        <v>1</v>
      </c>
      <c r="H146" s="304"/>
      <c r="I146" s="305"/>
      <c r="J146" s="306">
        <f t="shared" si="5"/>
        <v>0</v>
      </c>
      <c r="K146" s="236"/>
      <c r="L146" s="39"/>
      <c r="M146" s="307" t="s">
        <v>1</v>
      </c>
      <c r="N146" s="308" t="s">
        <v>47</v>
      </c>
      <c r="O146" s="73"/>
      <c r="P146" s="73"/>
      <c r="Q146" s="73"/>
      <c r="R146" s="73"/>
      <c r="S146" s="73"/>
      <c r="T146" s="74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8" t="s">
        <v>634</v>
      </c>
      <c r="AU146" s="18" t="s">
        <v>36</v>
      </c>
      <c r="AY146" s="18" t="s">
        <v>634</v>
      </c>
      <c r="BE146" s="116">
        <f t="shared" si="6"/>
        <v>0</v>
      </c>
      <c r="BF146" s="116">
        <f t="shared" si="7"/>
        <v>0</v>
      </c>
      <c r="BG146" s="116">
        <f t="shared" si="8"/>
        <v>0</v>
      </c>
      <c r="BH146" s="116">
        <f t="shared" si="9"/>
        <v>0</v>
      </c>
      <c r="BI146" s="116">
        <f t="shared" si="10"/>
        <v>0</v>
      </c>
      <c r="BJ146" s="18" t="s">
        <v>36</v>
      </c>
      <c r="BK146" s="116">
        <f t="shared" si="11"/>
        <v>0</v>
      </c>
    </row>
    <row r="147" spans="1:63" s="2" customFormat="1" ht="16.350000000000001" customHeight="1">
      <c r="A147" s="36"/>
      <c r="B147" s="37"/>
      <c r="C147" s="300" t="s">
        <v>1</v>
      </c>
      <c r="D147" s="300" t="s">
        <v>165</v>
      </c>
      <c r="E147" s="301" t="s">
        <v>1</v>
      </c>
      <c r="F147" s="302" t="s">
        <v>1</v>
      </c>
      <c r="G147" s="303" t="s">
        <v>1</v>
      </c>
      <c r="H147" s="304"/>
      <c r="I147" s="305"/>
      <c r="J147" s="306">
        <f t="shared" si="5"/>
        <v>0</v>
      </c>
      <c r="K147" s="236"/>
      <c r="L147" s="39"/>
      <c r="M147" s="307" t="s">
        <v>1</v>
      </c>
      <c r="N147" s="308" t="s">
        <v>47</v>
      </c>
      <c r="O147" s="73"/>
      <c r="P147" s="73"/>
      <c r="Q147" s="73"/>
      <c r="R147" s="73"/>
      <c r="S147" s="73"/>
      <c r="T147" s="74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8" t="s">
        <v>634</v>
      </c>
      <c r="AU147" s="18" t="s">
        <v>36</v>
      </c>
      <c r="AY147" s="18" t="s">
        <v>634</v>
      </c>
      <c r="BE147" s="116">
        <f t="shared" si="6"/>
        <v>0</v>
      </c>
      <c r="BF147" s="116">
        <f t="shared" si="7"/>
        <v>0</v>
      </c>
      <c r="BG147" s="116">
        <f t="shared" si="8"/>
        <v>0</v>
      </c>
      <c r="BH147" s="116">
        <f t="shared" si="9"/>
        <v>0</v>
      </c>
      <c r="BI147" s="116">
        <f t="shared" si="10"/>
        <v>0</v>
      </c>
      <c r="BJ147" s="18" t="s">
        <v>36</v>
      </c>
      <c r="BK147" s="116">
        <f t="shared" si="11"/>
        <v>0</v>
      </c>
    </row>
    <row r="148" spans="1:63" s="2" customFormat="1" ht="16.350000000000001" customHeight="1">
      <c r="A148" s="36"/>
      <c r="B148" s="37"/>
      <c r="C148" s="300" t="s">
        <v>1</v>
      </c>
      <c r="D148" s="300" t="s">
        <v>165</v>
      </c>
      <c r="E148" s="301" t="s">
        <v>1</v>
      </c>
      <c r="F148" s="302" t="s">
        <v>1</v>
      </c>
      <c r="G148" s="303" t="s">
        <v>1</v>
      </c>
      <c r="H148" s="304"/>
      <c r="I148" s="305"/>
      <c r="J148" s="306">
        <f t="shared" si="5"/>
        <v>0</v>
      </c>
      <c r="K148" s="236"/>
      <c r="L148" s="39"/>
      <c r="M148" s="307" t="s">
        <v>1</v>
      </c>
      <c r="N148" s="308" t="s">
        <v>47</v>
      </c>
      <c r="O148" s="73"/>
      <c r="P148" s="73"/>
      <c r="Q148" s="73"/>
      <c r="R148" s="73"/>
      <c r="S148" s="73"/>
      <c r="T148" s="74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8" t="s">
        <v>634</v>
      </c>
      <c r="AU148" s="18" t="s">
        <v>36</v>
      </c>
      <c r="AY148" s="18" t="s">
        <v>634</v>
      </c>
      <c r="BE148" s="116">
        <f t="shared" si="6"/>
        <v>0</v>
      </c>
      <c r="BF148" s="116">
        <f t="shared" si="7"/>
        <v>0</v>
      </c>
      <c r="BG148" s="116">
        <f t="shared" si="8"/>
        <v>0</v>
      </c>
      <c r="BH148" s="116">
        <f t="shared" si="9"/>
        <v>0</v>
      </c>
      <c r="BI148" s="116">
        <f t="shared" si="10"/>
        <v>0</v>
      </c>
      <c r="BJ148" s="18" t="s">
        <v>36</v>
      </c>
      <c r="BK148" s="116">
        <f t="shared" si="11"/>
        <v>0</v>
      </c>
    </row>
    <row r="149" spans="1:63" s="2" customFormat="1" ht="16.350000000000001" customHeight="1">
      <c r="A149" s="36"/>
      <c r="B149" s="37"/>
      <c r="C149" s="300" t="s">
        <v>1</v>
      </c>
      <c r="D149" s="300" t="s">
        <v>165</v>
      </c>
      <c r="E149" s="301" t="s">
        <v>1</v>
      </c>
      <c r="F149" s="302" t="s">
        <v>1</v>
      </c>
      <c r="G149" s="303" t="s">
        <v>1</v>
      </c>
      <c r="H149" s="304"/>
      <c r="I149" s="305"/>
      <c r="J149" s="306">
        <f t="shared" si="5"/>
        <v>0</v>
      </c>
      <c r="K149" s="236"/>
      <c r="L149" s="39"/>
      <c r="M149" s="307" t="s">
        <v>1</v>
      </c>
      <c r="N149" s="308" t="s">
        <v>47</v>
      </c>
      <c r="O149" s="73"/>
      <c r="P149" s="73"/>
      <c r="Q149" s="73"/>
      <c r="R149" s="73"/>
      <c r="S149" s="73"/>
      <c r="T149" s="74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8" t="s">
        <v>634</v>
      </c>
      <c r="AU149" s="18" t="s">
        <v>36</v>
      </c>
      <c r="AY149" s="18" t="s">
        <v>634</v>
      </c>
      <c r="BE149" s="116">
        <f t="shared" si="6"/>
        <v>0</v>
      </c>
      <c r="BF149" s="116">
        <f t="shared" si="7"/>
        <v>0</v>
      </c>
      <c r="BG149" s="116">
        <f t="shared" si="8"/>
        <v>0</v>
      </c>
      <c r="BH149" s="116">
        <f t="shared" si="9"/>
        <v>0</v>
      </c>
      <c r="BI149" s="116">
        <f t="shared" si="10"/>
        <v>0</v>
      </c>
      <c r="BJ149" s="18" t="s">
        <v>36</v>
      </c>
      <c r="BK149" s="116">
        <f t="shared" si="11"/>
        <v>0</v>
      </c>
    </row>
    <row r="150" spans="1:63" s="2" customFormat="1" ht="16.350000000000001" customHeight="1">
      <c r="A150" s="36"/>
      <c r="B150" s="37"/>
      <c r="C150" s="300" t="s">
        <v>1</v>
      </c>
      <c r="D150" s="300" t="s">
        <v>165</v>
      </c>
      <c r="E150" s="301" t="s">
        <v>1</v>
      </c>
      <c r="F150" s="302" t="s">
        <v>1</v>
      </c>
      <c r="G150" s="303" t="s">
        <v>1</v>
      </c>
      <c r="H150" s="304"/>
      <c r="I150" s="305"/>
      <c r="J150" s="306">
        <f t="shared" si="5"/>
        <v>0</v>
      </c>
      <c r="K150" s="236"/>
      <c r="L150" s="39"/>
      <c r="M150" s="307" t="s">
        <v>1</v>
      </c>
      <c r="N150" s="308" t="s">
        <v>47</v>
      </c>
      <c r="O150" s="73"/>
      <c r="P150" s="73"/>
      <c r="Q150" s="73"/>
      <c r="R150" s="73"/>
      <c r="S150" s="73"/>
      <c r="T150" s="74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8" t="s">
        <v>634</v>
      </c>
      <c r="AU150" s="18" t="s">
        <v>36</v>
      </c>
      <c r="AY150" s="18" t="s">
        <v>634</v>
      </c>
      <c r="BE150" s="116">
        <f t="shared" si="6"/>
        <v>0</v>
      </c>
      <c r="BF150" s="116">
        <f t="shared" si="7"/>
        <v>0</v>
      </c>
      <c r="BG150" s="116">
        <f t="shared" si="8"/>
        <v>0</v>
      </c>
      <c r="BH150" s="116">
        <f t="shared" si="9"/>
        <v>0</v>
      </c>
      <c r="BI150" s="116">
        <f t="shared" si="10"/>
        <v>0</v>
      </c>
      <c r="BJ150" s="18" t="s">
        <v>36</v>
      </c>
      <c r="BK150" s="116">
        <f t="shared" si="11"/>
        <v>0</v>
      </c>
    </row>
    <row r="151" spans="1:63" s="2" customFormat="1" ht="16.350000000000001" customHeight="1">
      <c r="A151" s="36"/>
      <c r="B151" s="37"/>
      <c r="C151" s="300" t="s">
        <v>1</v>
      </c>
      <c r="D151" s="300" t="s">
        <v>165</v>
      </c>
      <c r="E151" s="301" t="s">
        <v>1</v>
      </c>
      <c r="F151" s="302" t="s">
        <v>1</v>
      </c>
      <c r="G151" s="303" t="s">
        <v>1</v>
      </c>
      <c r="H151" s="304"/>
      <c r="I151" s="305"/>
      <c r="J151" s="306">
        <f t="shared" si="5"/>
        <v>0</v>
      </c>
      <c r="K151" s="236"/>
      <c r="L151" s="39"/>
      <c r="M151" s="307" t="s">
        <v>1</v>
      </c>
      <c r="N151" s="308" t="s">
        <v>47</v>
      </c>
      <c r="O151" s="73"/>
      <c r="P151" s="73"/>
      <c r="Q151" s="73"/>
      <c r="R151" s="73"/>
      <c r="S151" s="73"/>
      <c r="T151" s="74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8" t="s">
        <v>634</v>
      </c>
      <c r="AU151" s="18" t="s">
        <v>36</v>
      </c>
      <c r="AY151" s="18" t="s">
        <v>634</v>
      </c>
      <c r="BE151" s="116">
        <f t="shared" si="6"/>
        <v>0</v>
      </c>
      <c r="BF151" s="116">
        <f t="shared" si="7"/>
        <v>0</v>
      </c>
      <c r="BG151" s="116">
        <f t="shared" si="8"/>
        <v>0</v>
      </c>
      <c r="BH151" s="116">
        <f t="shared" si="9"/>
        <v>0</v>
      </c>
      <c r="BI151" s="116">
        <f t="shared" si="10"/>
        <v>0</v>
      </c>
      <c r="BJ151" s="18" t="s">
        <v>36</v>
      </c>
      <c r="BK151" s="116">
        <f t="shared" si="11"/>
        <v>0</v>
      </c>
    </row>
    <row r="152" spans="1:63" s="2" customFormat="1" ht="16.350000000000001" customHeight="1">
      <c r="A152" s="36"/>
      <c r="B152" s="37"/>
      <c r="C152" s="300" t="s">
        <v>1</v>
      </c>
      <c r="D152" s="300" t="s">
        <v>165</v>
      </c>
      <c r="E152" s="301" t="s">
        <v>1</v>
      </c>
      <c r="F152" s="302" t="s">
        <v>1</v>
      </c>
      <c r="G152" s="303" t="s">
        <v>1</v>
      </c>
      <c r="H152" s="304"/>
      <c r="I152" s="305"/>
      <c r="J152" s="306">
        <f t="shared" si="5"/>
        <v>0</v>
      </c>
      <c r="K152" s="236"/>
      <c r="L152" s="39"/>
      <c r="M152" s="307" t="s">
        <v>1</v>
      </c>
      <c r="N152" s="308" t="s">
        <v>47</v>
      </c>
      <c r="O152" s="73"/>
      <c r="P152" s="73"/>
      <c r="Q152" s="73"/>
      <c r="R152" s="73"/>
      <c r="S152" s="73"/>
      <c r="T152" s="74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8" t="s">
        <v>634</v>
      </c>
      <c r="AU152" s="18" t="s">
        <v>36</v>
      </c>
      <c r="AY152" s="18" t="s">
        <v>634</v>
      </c>
      <c r="BE152" s="116">
        <f t="shared" si="6"/>
        <v>0</v>
      </c>
      <c r="BF152" s="116">
        <f t="shared" si="7"/>
        <v>0</v>
      </c>
      <c r="BG152" s="116">
        <f t="shared" si="8"/>
        <v>0</v>
      </c>
      <c r="BH152" s="116">
        <f t="shared" si="9"/>
        <v>0</v>
      </c>
      <c r="BI152" s="116">
        <f t="shared" si="10"/>
        <v>0</v>
      </c>
      <c r="BJ152" s="18" t="s">
        <v>36</v>
      </c>
      <c r="BK152" s="116">
        <f t="shared" si="11"/>
        <v>0</v>
      </c>
    </row>
    <row r="153" spans="1:63" s="2" customFormat="1" ht="16.350000000000001" customHeight="1">
      <c r="A153" s="36"/>
      <c r="B153" s="37"/>
      <c r="C153" s="300" t="s">
        <v>1</v>
      </c>
      <c r="D153" s="300" t="s">
        <v>165</v>
      </c>
      <c r="E153" s="301" t="s">
        <v>1</v>
      </c>
      <c r="F153" s="302" t="s">
        <v>1</v>
      </c>
      <c r="G153" s="303" t="s">
        <v>1</v>
      </c>
      <c r="H153" s="304"/>
      <c r="I153" s="305"/>
      <c r="J153" s="306">
        <f t="shared" si="5"/>
        <v>0</v>
      </c>
      <c r="K153" s="236"/>
      <c r="L153" s="39"/>
      <c r="M153" s="307" t="s">
        <v>1</v>
      </c>
      <c r="N153" s="308" t="s">
        <v>47</v>
      </c>
      <c r="O153" s="309"/>
      <c r="P153" s="309"/>
      <c r="Q153" s="309"/>
      <c r="R153" s="309"/>
      <c r="S153" s="309"/>
      <c r="T153" s="31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8" t="s">
        <v>634</v>
      </c>
      <c r="AU153" s="18" t="s">
        <v>36</v>
      </c>
      <c r="AY153" s="18" t="s">
        <v>634</v>
      </c>
      <c r="BE153" s="116">
        <f t="shared" si="6"/>
        <v>0</v>
      </c>
      <c r="BF153" s="116">
        <f t="shared" si="7"/>
        <v>0</v>
      </c>
      <c r="BG153" s="116">
        <f t="shared" si="8"/>
        <v>0</v>
      </c>
      <c r="BH153" s="116">
        <f t="shared" si="9"/>
        <v>0</v>
      </c>
      <c r="BI153" s="116">
        <f t="shared" si="10"/>
        <v>0</v>
      </c>
      <c r="BJ153" s="18" t="s">
        <v>36</v>
      </c>
      <c r="BK153" s="116">
        <f t="shared" si="11"/>
        <v>0</v>
      </c>
    </row>
    <row r="154" spans="1:63" s="2" customFormat="1" ht="6.9" customHeight="1">
      <c r="A154" s="36"/>
      <c r="B154" s="56"/>
      <c r="C154" s="57"/>
      <c r="D154" s="57"/>
      <c r="E154" s="57"/>
      <c r="F154" s="57"/>
      <c r="G154" s="57"/>
      <c r="H154" s="57"/>
      <c r="I154" s="169"/>
      <c r="J154" s="57"/>
      <c r="K154" s="57"/>
      <c r="L154" s="39"/>
      <c r="M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</row>
  </sheetData>
  <sheetProtection algorithmName="SHA-512" hashValue="y7XZE/Wn90fDfkEri+nl7FLieNUO0ddeiqSTODxT3h1vmB2r6NTXNbWq+sPIo+NCrUsGjUtidrJes5pviWttmQ==" saltValue="IMrYzUV1ZguUWoc58ZcvBG2Pa2zmdYCMuMGk7ksEha8mbwKjsU57wdelehvx0sr1hNOAFbFgWuGK/j0S2BzSUQ==" spinCount="100000" sheet="1" objects="1" scenarios="1" formatColumns="0" formatRows="0" autoFilter="0"/>
  <autoFilter ref="C128:K153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134:D154">
      <formula1>"K, M"</formula1>
    </dataValidation>
    <dataValidation type="list" allowBlank="1" showInputMessage="1" showErrorMessage="1" error="Povoleny jsou hodnoty základní, snížená, zákl. přenesená, sníž. přenesená, nulová." sqref="N134:N154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01 - Stavební práce</vt:lpstr>
      <vt:lpstr>02 - Ochrana před bleskem</vt:lpstr>
      <vt:lpstr>03 - Vzduchotechnika</vt:lpstr>
      <vt:lpstr>04 - Plyn</vt:lpstr>
      <vt:lpstr>05 - Ostatní a vedlejší n...</vt:lpstr>
      <vt:lpstr>'01 - Stavební práce'!Názvy_tisku</vt:lpstr>
      <vt:lpstr>'02 - Ochrana před bleskem'!Názvy_tisku</vt:lpstr>
      <vt:lpstr>'03 - Vzduchotechnika'!Názvy_tisku</vt:lpstr>
      <vt:lpstr>'04 - Plyn'!Názvy_tisku</vt:lpstr>
      <vt:lpstr>'05 - Ostatní a vedlejší n...'!Názvy_tisku</vt:lpstr>
      <vt:lpstr>'Rekapitulace stavby'!Názvy_tisku</vt:lpstr>
      <vt:lpstr>'01 - Stavební práce'!Oblast_tisku</vt:lpstr>
      <vt:lpstr>'02 - Ochrana před bleskem'!Oblast_tisku</vt:lpstr>
      <vt:lpstr>'03 - Vzduchotechnika'!Oblast_tisku</vt:lpstr>
      <vt:lpstr>'04 - Plyn'!Oblast_tisku</vt:lpstr>
      <vt:lpstr>'05 - Ostatní a vedlejší 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Kulickova</dc:creator>
  <cp:lastModifiedBy>Vladimíra Adamcová</cp:lastModifiedBy>
  <dcterms:created xsi:type="dcterms:W3CDTF">2020-05-18T08:31:53Z</dcterms:created>
  <dcterms:modified xsi:type="dcterms:W3CDTF">2020-05-20T08:50:14Z</dcterms:modified>
</cp:coreProperties>
</file>